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venue" sheetId="3" r:id="rId1"/>
    <sheet name="Expense" sheetId="4" r:id="rId2"/>
  </sheets>
  <definedNames>
    <definedName name="_xlnm.Print_Titles" localSheetId="0">'Revenue'!$6:$7</definedName>
    <definedName name="_xlnm.Print_Titles" localSheetId="1">'Expense'!$6:$7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<sst xmlns="http://schemas.openxmlformats.org/spreadsheetml/2006/main" count="417" uniqueCount="377">
  <si>
    <t>Village of Nyack</t>
  </si>
  <si>
    <t>Account #</t>
  </si>
  <si>
    <t>A.1010.0100</t>
  </si>
  <si>
    <t>Account Name</t>
  </si>
  <si>
    <t>Village Board: Personal Service</t>
  </si>
  <si>
    <t>A.1010.0400</t>
  </si>
  <si>
    <t>Village Board: Contractual</t>
  </si>
  <si>
    <t>A.1110.0100</t>
  </si>
  <si>
    <t>Village Justice: Personal Service</t>
  </si>
  <si>
    <t>A.1110.0110</t>
  </si>
  <si>
    <t>Acting Village Justice:Personal Service</t>
  </si>
  <si>
    <t>A.1110.0120</t>
  </si>
  <si>
    <t>Court Clerk: Personal Service</t>
  </si>
  <si>
    <t>A.1110.0121</t>
  </si>
  <si>
    <t>Court Clerk Overtime: Personal Service</t>
  </si>
  <si>
    <t>A.1110.0130</t>
  </si>
  <si>
    <t>Deputy Court Clerk: Personal Service</t>
  </si>
  <si>
    <t>A.1110.0165</t>
  </si>
  <si>
    <t>Student Clerk: Personal Service</t>
  </si>
  <si>
    <t>A.1110.0200</t>
  </si>
  <si>
    <t>Court: Equipment</t>
  </si>
  <si>
    <t>A.1110.0420</t>
  </si>
  <si>
    <t>Court Functions: Contractual</t>
  </si>
  <si>
    <t>A.1110.0430</t>
  </si>
  <si>
    <t>Court Supplies: Contractual</t>
  </si>
  <si>
    <t>A.1210.0100</t>
  </si>
  <si>
    <t>Mayor: Contractual</t>
  </si>
  <si>
    <t>Mayor: Personal Service</t>
  </si>
  <si>
    <t>A.1210.0400</t>
  </si>
  <si>
    <t>A.1220.0100</t>
  </si>
  <si>
    <t>Village Administrator: Personal Service</t>
  </si>
  <si>
    <t>A.1220.0400</t>
  </si>
  <si>
    <t>Village Administrator: Contractual</t>
  </si>
  <si>
    <t>A.1320.0400</t>
  </si>
  <si>
    <t>Auditor: Contractual</t>
  </si>
  <si>
    <t>A.1325.0100</t>
  </si>
  <si>
    <t>Treasurer: Personal Service</t>
  </si>
  <si>
    <t>A.1325.0110</t>
  </si>
  <si>
    <t>Deputy Treasurer: Personal Service</t>
  </si>
  <si>
    <t>A.1325.0400</t>
  </si>
  <si>
    <t>Treasurer: Contractual</t>
  </si>
  <si>
    <t>A.1325.0415</t>
  </si>
  <si>
    <t>Treasurer: Payroll Processing</t>
  </si>
  <si>
    <t>A.1380.0400</t>
  </si>
  <si>
    <t>Fiscal Agent Fees: Contractual</t>
  </si>
  <si>
    <t>A.1420.0100</t>
  </si>
  <si>
    <t>Law: Personal Service</t>
  </si>
  <si>
    <t>A.1420.0400</t>
  </si>
  <si>
    <t>Law: Contractual</t>
  </si>
  <si>
    <t>A.1440.0400</t>
  </si>
  <si>
    <t>Engineer: Contractual</t>
  </si>
  <si>
    <t>A.1460.0400</t>
  </si>
  <si>
    <t>Records Management: Contractual</t>
  </si>
  <si>
    <t>A.1610.0400</t>
  </si>
  <si>
    <t>A.4020.0100</t>
  </si>
  <si>
    <t>A.1620.0400</t>
  </si>
  <si>
    <t>Buildings: Contractual</t>
  </si>
  <si>
    <t>A.1620.0405</t>
  </si>
  <si>
    <t>Buildings: Contractual - Police Sub Station</t>
  </si>
  <si>
    <t>A.1620.0420</t>
  </si>
  <si>
    <t>Buildings: Contractual - Gas/Electric</t>
  </si>
  <si>
    <t>A.1620.0428</t>
  </si>
  <si>
    <t>Buildings: Contractual - Senior Center</t>
  </si>
  <si>
    <t>A.1650.0400</t>
  </si>
  <si>
    <t>A.1650.0460</t>
  </si>
  <si>
    <t>A.1660.0400</t>
  </si>
  <si>
    <t>Central Storeroom: Contractual - Supplies</t>
  </si>
  <si>
    <t>A.1670.0400</t>
  </si>
  <si>
    <t>Central Printing &amp; Mailing: Contractual</t>
  </si>
  <si>
    <t>A.1680.0400</t>
  </si>
  <si>
    <t>Central Data Processing: Contractual</t>
  </si>
  <si>
    <t>A.1910.0400</t>
  </si>
  <si>
    <t>Unallocated Insurance</t>
  </si>
  <si>
    <t>A.1920.0400</t>
  </si>
  <si>
    <t>Municipal Association Dues</t>
  </si>
  <si>
    <t>A.1950.0400</t>
  </si>
  <si>
    <t>Taxes &amp; Assessments on Property</t>
  </si>
  <si>
    <t>A.1930.0400</t>
  </si>
  <si>
    <t>Judgments &amp; Claims</t>
  </si>
  <si>
    <t>A.1980.0400</t>
  </si>
  <si>
    <t>Payment of MTA Payroll Tax</t>
  </si>
  <si>
    <t>A.1990.0400</t>
  </si>
  <si>
    <t>Contingency</t>
  </si>
  <si>
    <t>A.3310.0400</t>
  </si>
  <si>
    <t>Traffic Control: Contractual</t>
  </si>
  <si>
    <t>A.3620.0100</t>
  </si>
  <si>
    <t>Building Inspector: Personal Service</t>
  </si>
  <si>
    <t>A.3620.0110</t>
  </si>
  <si>
    <t>Code Enforcement Officer: Personal Service</t>
  </si>
  <si>
    <t>A.3620.0130</t>
  </si>
  <si>
    <t>Assistant Building Inspector: Personal Service</t>
  </si>
  <si>
    <t>A.3620.0140</t>
  </si>
  <si>
    <t>Fire Inspector: Personal Service</t>
  </si>
  <si>
    <t>A.3620.0150</t>
  </si>
  <si>
    <t>Senior Clerk Typist: Personal Service</t>
  </si>
  <si>
    <t>A.3620.0160</t>
  </si>
  <si>
    <t>A.3620.0170</t>
  </si>
  <si>
    <t>A.3620.0400</t>
  </si>
  <si>
    <t>Safety Inspection: Mileage</t>
  </si>
  <si>
    <t>A.3620.0410</t>
  </si>
  <si>
    <t>Safety Inspection: Telephone</t>
  </si>
  <si>
    <t>A.3620.0430</t>
  </si>
  <si>
    <t>Safety Inspection: Seminars &amp; Conferences</t>
  </si>
  <si>
    <t>A.3620.0450</t>
  </si>
  <si>
    <t>Safety Inspection: Clothing Allowance</t>
  </si>
  <si>
    <t>A.3620.0460</t>
  </si>
  <si>
    <t>Safety Inspection: Supplies</t>
  </si>
  <si>
    <t>A.3620.0472</t>
  </si>
  <si>
    <t>Registrar of Vital Statistics: Personal Service</t>
  </si>
  <si>
    <t>A.5110.0100</t>
  </si>
  <si>
    <t>Highway: Personal Service</t>
  </si>
  <si>
    <t>A.5110.0110</t>
  </si>
  <si>
    <t>Highway: Personal Service - Overtime</t>
  </si>
  <si>
    <t>A.5110.0200</t>
  </si>
  <si>
    <t>Highway: Equipment</t>
  </si>
  <si>
    <t>A.5110.0400</t>
  </si>
  <si>
    <t>Highway: Contractual</t>
  </si>
  <si>
    <t>A.5110.0430</t>
  </si>
  <si>
    <t>Highway: Road Repairs</t>
  </si>
  <si>
    <t>A.5110.0440</t>
  </si>
  <si>
    <t>Highway: Garage Maintenance</t>
  </si>
  <si>
    <t>A.5110.0450</t>
  </si>
  <si>
    <t>Highway: Radios</t>
  </si>
  <si>
    <t>A.5110.0460</t>
  </si>
  <si>
    <t>Highway: Street Signs</t>
  </si>
  <si>
    <t>A.5110.0471</t>
  </si>
  <si>
    <t>Highway: Uniform Allowance</t>
  </si>
  <si>
    <t>A.5110.0480</t>
  </si>
  <si>
    <t>Highway: Gasoline</t>
  </si>
  <si>
    <t>A.5110.4800</t>
  </si>
  <si>
    <t>Highway: Mileage and Meals</t>
  </si>
  <si>
    <t>A.5142.0200</t>
  </si>
  <si>
    <t>Snow Removal: Equipment</t>
  </si>
  <si>
    <t>A.5142.0400</t>
  </si>
  <si>
    <t>Snow Removal: Contractual</t>
  </si>
  <si>
    <t>A.5142.0410</t>
  </si>
  <si>
    <t>A.5182.0400</t>
  </si>
  <si>
    <t>Street Lighting: Contractual</t>
  </si>
  <si>
    <t>A.7020.0100</t>
  </si>
  <si>
    <t>Recreation: Personal Service - Director</t>
  </si>
  <si>
    <t>A.7020.0110</t>
  </si>
  <si>
    <t>Recreation: Personal Service - Assistant</t>
  </si>
  <si>
    <t>A.7020.0126</t>
  </si>
  <si>
    <t>Recreation: Personal Service - Instructors</t>
  </si>
  <si>
    <t>A7020.0400</t>
  </si>
  <si>
    <t>Recreation: Contractual</t>
  </si>
  <si>
    <t>A.7020.0410</t>
  </si>
  <si>
    <t>Recreation: Programming Costs</t>
  </si>
  <si>
    <t>A.7020.0420</t>
  </si>
  <si>
    <t>Recreation: Events</t>
  </si>
  <si>
    <t>A.7110.0400</t>
  </si>
  <si>
    <t>Parks: Contractual</t>
  </si>
  <si>
    <t>A.7110.0410</t>
  </si>
  <si>
    <t>Parks: Contractual - Marina</t>
  </si>
  <si>
    <t>A.7310.0120</t>
  </si>
  <si>
    <t>Youth Programs: Personal Service - Summer Food</t>
  </si>
  <si>
    <t>A.7310.0400</t>
  </si>
  <si>
    <t>A.7310.0421</t>
  </si>
  <si>
    <t xml:space="preserve">Youth Programs: Contractual - Nyack Center </t>
  </si>
  <si>
    <t>Youth Programs: Contractual - YMCA</t>
  </si>
  <si>
    <t>Youth Programs: Contractual - Candle</t>
  </si>
  <si>
    <t>A.7310.0430</t>
  </si>
  <si>
    <t>Youth Programs: Contractual - Camp Nyack</t>
  </si>
  <si>
    <t>A.7310.0440</t>
  </si>
  <si>
    <t>Youth Programs: Contractual - Summer Food Reimbursables</t>
  </si>
  <si>
    <t>A.7550.0400</t>
  </si>
  <si>
    <t>Celebrations: Contractual</t>
  </si>
  <si>
    <t>A.7610.0400</t>
  </si>
  <si>
    <t>Programs for the Aging: Contractual</t>
  </si>
  <si>
    <t>A.8010.0400</t>
  </si>
  <si>
    <t>Zoning: Contractual</t>
  </si>
  <si>
    <t>A.8020.0100</t>
  </si>
  <si>
    <t>Planning: Personal Service</t>
  </si>
  <si>
    <t>A.8020.0400</t>
  </si>
  <si>
    <t>Planning: Contractual</t>
  </si>
  <si>
    <t>A.8140.0400</t>
  </si>
  <si>
    <t>Storm Sewers: Contractual</t>
  </si>
  <si>
    <t>A.8160.0400</t>
  </si>
  <si>
    <t>Refuse &amp; Garbage: Contractual - Recycling</t>
  </si>
  <si>
    <t>A.8160.0401</t>
  </si>
  <si>
    <t>Refuse &amp; Garbage: Contractual - Tipping Fees</t>
  </si>
  <si>
    <t>A.8160.4100</t>
  </si>
  <si>
    <t>Refuse &amp; Garbage: Contractual - Supplies</t>
  </si>
  <si>
    <t>A.8170.0400</t>
  </si>
  <si>
    <t>Street Cleaning: Contractual</t>
  </si>
  <si>
    <t>A.8560.0400</t>
  </si>
  <si>
    <t>Shade Trees: Contractual</t>
  </si>
  <si>
    <t>A.9010.0800</t>
  </si>
  <si>
    <t>State Retirement</t>
  </si>
  <si>
    <t>A.9030.0800</t>
  </si>
  <si>
    <t>Social Security</t>
  </si>
  <si>
    <t>Medicare</t>
  </si>
  <si>
    <t>A.9040.0800</t>
  </si>
  <si>
    <t>Workers Compensation</t>
  </si>
  <si>
    <t>A.9045.0800</t>
  </si>
  <si>
    <t>Life Insurance</t>
  </si>
  <si>
    <t>A.9050.0800</t>
  </si>
  <si>
    <t>Unemployment Insurance</t>
  </si>
  <si>
    <t>A.9060.0800</t>
  </si>
  <si>
    <t>Hospital and Medical/Dental Insurance</t>
  </si>
  <si>
    <t>A.9089.0800</t>
  </si>
  <si>
    <t>Other Employment Benefits</t>
  </si>
  <si>
    <t>A.9710.0600</t>
  </si>
  <si>
    <t>Serial Bonds: Principal</t>
  </si>
  <si>
    <t>A.9710.0700</t>
  </si>
  <si>
    <t>Serial Bonds: Interest</t>
  </si>
  <si>
    <t>A.9730.0600</t>
  </si>
  <si>
    <t>A.9730.0700</t>
  </si>
  <si>
    <t>Bond Anticipation Notes: Interest</t>
  </si>
  <si>
    <t>Bond Anticipation Notes: Principal</t>
  </si>
  <si>
    <t>Safety Inspection: Personal Service - Student Worker</t>
  </si>
  <si>
    <t>A.0000.1001</t>
  </si>
  <si>
    <t>Real Property Tax</t>
  </si>
  <si>
    <t>A.0000.1089</t>
  </si>
  <si>
    <t>Other Property Tax Items</t>
  </si>
  <si>
    <t>A.0000.1090</t>
  </si>
  <si>
    <t>Interest &amp; Penalties on Real Property Tax</t>
  </si>
  <si>
    <t>A.0000.1120</t>
  </si>
  <si>
    <t>Non-Property Tax Distribution</t>
  </si>
  <si>
    <t>A.0000.1130</t>
  </si>
  <si>
    <t>Utility Gross Receipt Tax</t>
  </si>
  <si>
    <t>A.0000.1170</t>
  </si>
  <si>
    <t>Franchise Fees</t>
  </si>
  <si>
    <t>A.0000.1255</t>
  </si>
  <si>
    <t>Clerks Fees</t>
  </si>
  <si>
    <t>A.0000.1289</t>
  </si>
  <si>
    <t>Other - Building Dept. Legal Ad Fees</t>
  </si>
  <si>
    <t>A.0000.1540</t>
  </si>
  <si>
    <t>Fire Inspection Fees</t>
  </si>
  <si>
    <t>A.0000.1603</t>
  </si>
  <si>
    <t>Vital Statistics Fees</t>
  </si>
  <si>
    <t>A.0000.2001</t>
  </si>
  <si>
    <t>Recreation Fees</t>
  </si>
  <si>
    <t>A.0000.2004</t>
  </si>
  <si>
    <t>Summer Food Program Reimbursables</t>
  </si>
  <si>
    <t>A.0000.2005</t>
  </si>
  <si>
    <t>Marina Revenue</t>
  </si>
  <si>
    <t>A.0000.2025</t>
  </si>
  <si>
    <t>Special Recreation Facility Charges</t>
  </si>
  <si>
    <t>A.0000.2089</t>
  </si>
  <si>
    <t>Other Culture &amp; Recreation</t>
  </si>
  <si>
    <t>A.0000.2130</t>
  </si>
  <si>
    <t>Refuse &amp; Garbage Charges</t>
  </si>
  <si>
    <t>A.0000.2401</t>
  </si>
  <si>
    <t>Interest &amp; Earnings</t>
  </si>
  <si>
    <t>A.0000.2410</t>
  </si>
  <si>
    <t xml:space="preserve">Rental of Real Property </t>
  </si>
  <si>
    <t>A.0000.2501</t>
  </si>
  <si>
    <t>Licenses - Other</t>
  </si>
  <si>
    <t>A.0000.2555</t>
  </si>
  <si>
    <t>Building and Alteration Permits</t>
  </si>
  <si>
    <t>A.0000.2560</t>
  </si>
  <si>
    <t>Street Opening Permits</t>
  </si>
  <si>
    <t>A.0000.2610</t>
  </si>
  <si>
    <t>Fines &amp; Forfeited Bail</t>
  </si>
  <si>
    <t>A.0000.2650</t>
  </si>
  <si>
    <t>Sale of Scrap Materials</t>
  </si>
  <si>
    <t>A.0000.2690</t>
  </si>
  <si>
    <t>Recycling Rebate</t>
  </si>
  <si>
    <t>A.0000.2770</t>
  </si>
  <si>
    <t>Miscellaneous Revenue</t>
  </si>
  <si>
    <t>A.0000.2817</t>
  </si>
  <si>
    <t>Parking Authority</t>
  </si>
  <si>
    <t>A.0000.2818</t>
  </si>
  <si>
    <t>Water Department</t>
  </si>
  <si>
    <t>A.0000.3001</t>
  </si>
  <si>
    <t>NYS AIM Allocation</t>
  </si>
  <si>
    <t>A.0000.3005</t>
  </si>
  <si>
    <t>Mortgage Tax</t>
  </si>
  <si>
    <t>A.0000.2590</t>
  </si>
  <si>
    <t>Permits - Other</t>
  </si>
  <si>
    <t>A.7110.0100</t>
  </si>
  <si>
    <t>Parks: Personal Service</t>
  </si>
  <si>
    <t>A.7310.0450</t>
  </si>
  <si>
    <t>A.0000.2110</t>
  </si>
  <si>
    <t>Zoning Fees</t>
  </si>
  <si>
    <t>A.0000.2115</t>
  </si>
  <si>
    <t>Planning Fees</t>
  </si>
  <si>
    <t>A.0000.2680</t>
  </si>
  <si>
    <t>Insurance Recoveries</t>
  </si>
  <si>
    <t>Appropriations</t>
  </si>
  <si>
    <t>TOTAL</t>
  </si>
  <si>
    <t>LEGISLATIVE BOARD</t>
  </si>
  <si>
    <t>JUDICIAL</t>
  </si>
  <si>
    <t>EXECUTIVE</t>
  </si>
  <si>
    <t>FINANCE</t>
  </si>
  <si>
    <t>MUNICIPAL STAFF</t>
  </si>
  <si>
    <t>SHARED SERVICES</t>
  </si>
  <si>
    <t>Central Communications: Telephone</t>
  </si>
  <si>
    <t>Central Communications: Newspaper Fees</t>
  </si>
  <si>
    <t>Central Services: Grant Writing</t>
  </si>
  <si>
    <t>SPECIAL ITEMS</t>
  </si>
  <si>
    <t xml:space="preserve">TOTAL </t>
  </si>
  <si>
    <t>A.1989.0400</t>
  </si>
  <si>
    <t>TRAFFIC CONTROL</t>
  </si>
  <si>
    <t>OTHER</t>
  </si>
  <si>
    <t>A.3620.0200</t>
  </si>
  <si>
    <t>Safety Inspection: Equipment</t>
  </si>
  <si>
    <t>PUBLIC HEALTH PROGRAMS</t>
  </si>
  <si>
    <t>HIGHWAY</t>
  </si>
  <si>
    <t>Snow Removal: Contractual - add trucks</t>
  </si>
  <si>
    <t>A.5410.0200</t>
  </si>
  <si>
    <t>Sidewalks: Equipment</t>
  </si>
  <si>
    <t>CULTURE AND RECREATION</t>
  </si>
  <si>
    <t>A.7310.0420</t>
  </si>
  <si>
    <t>Youth Programs: Contractual - Other</t>
  </si>
  <si>
    <t>A.6030.0400</t>
  </si>
  <si>
    <t>Housing:Contractual</t>
  </si>
  <si>
    <t>HOME AND COMMUNITY SERVICES</t>
  </si>
  <si>
    <t>EMPLOYEE BENEFITS</t>
  </si>
  <si>
    <t>DEBT SERVICE</t>
  </si>
  <si>
    <t>A.9720.0600</t>
  </si>
  <si>
    <t>Statutory Installment Bond - Principal</t>
  </si>
  <si>
    <t>TOTALS</t>
  </si>
  <si>
    <t>A.1220.0120</t>
  </si>
  <si>
    <t>Village Admin: Personal Service-Assistant</t>
  </si>
  <si>
    <t>Other General Government Support</t>
  </si>
  <si>
    <t>Revenues</t>
  </si>
  <si>
    <t>NON-PROPERTY TAXES</t>
  </si>
  <si>
    <t>REAL PROPERTY TAX AND TAX ITEMS</t>
  </si>
  <si>
    <t>DEPARTMENTAL INCOME</t>
  </si>
  <si>
    <t>GENERAL GOVERNMENT</t>
  </si>
  <si>
    <t>PUBLIC SAFETY</t>
  </si>
  <si>
    <t>HEALTH</t>
  </si>
  <si>
    <t>USE OF MONEY AND PROPERTY</t>
  </si>
  <si>
    <t>LICENSES AND PERMITS</t>
  </si>
  <si>
    <t>FINES AND FORFEITURES</t>
  </si>
  <si>
    <t>SALE OF PROPERTY AND COMPENSATION FOR LOSS</t>
  </si>
  <si>
    <t>MISCELLANEOUS</t>
  </si>
  <si>
    <t>INTERGOVERNMENTAL CHARGES</t>
  </si>
  <si>
    <t>STATE AID</t>
  </si>
  <si>
    <t>TRANSPORTATION</t>
  </si>
  <si>
    <t>A.0000.3501</t>
  </si>
  <si>
    <t>A.0000.2705</t>
  </si>
  <si>
    <t>Gifts &amp; Donations</t>
  </si>
  <si>
    <t>INTERFUND TRANSFERS</t>
  </si>
  <si>
    <t>A.0000.5031</t>
  </si>
  <si>
    <t>Interfund Transfers</t>
  </si>
  <si>
    <t>A.0000.3089</t>
  </si>
  <si>
    <t>Other General Government Aid</t>
  </si>
  <si>
    <t>A.0000.3989</t>
  </si>
  <si>
    <t>Other Home &amp; Community Services</t>
  </si>
  <si>
    <t xml:space="preserve">Consolidated Highway Aid Program </t>
  </si>
  <si>
    <t>Actual     2019-2020</t>
  </si>
  <si>
    <t>A.0000.2189</t>
  </si>
  <si>
    <t>Other Home and Community</t>
  </si>
  <si>
    <t>A.0000.2655</t>
  </si>
  <si>
    <t>Minor Sales</t>
  </si>
  <si>
    <t>A.0000.4320</t>
  </si>
  <si>
    <t>FEMA</t>
  </si>
  <si>
    <t>A.0000.9901</t>
  </si>
  <si>
    <t>A.0000.1081</t>
  </si>
  <si>
    <t>Payment in Lieu of Taxes</t>
  </si>
  <si>
    <t>A.9720.0700</t>
  </si>
  <si>
    <t>Statutory Installment Bond - Interest</t>
  </si>
  <si>
    <t>Actual 2020-2021</t>
  </si>
  <si>
    <t>A.3620.0420</t>
  </si>
  <si>
    <t>Safety Inspection: Maintenance Contracts</t>
  </si>
  <si>
    <t>A.5410.0400</t>
  </si>
  <si>
    <t>Sidewalks: Contractual</t>
  </si>
  <si>
    <t>A.3620.0135</t>
  </si>
  <si>
    <t>Safety Inspection: Other</t>
  </si>
  <si>
    <t>Actual       2020-2021</t>
  </si>
  <si>
    <t>A.8560.4100</t>
  </si>
  <si>
    <t>Shade Trees: Tree Committee</t>
  </si>
  <si>
    <t>Fiscal Year Ending 5/31/24</t>
  </si>
  <si>
    <t>Actual 2021-2022</t>
  </si>
  <si>
    <t>Adopted 2022-2023</t>
  </si>
  <si>
    <t>A.0000.1589</t>
  </si>
  <si>
    <t>Other Public Safety</t>
  </si>
  <si>
    <t>A.0000.1113</t>
  </si>
  <si>
    <t>Tax on Hotel Room Occupancy</t>
  </si>
  <si>
    <t>ECONOMIC OPPORTUNITY AND DEVELOPMENT</t>
  </si>
  <si>
    <t>A.6410.4000</t>
  </si>
  <si>
    <t>Publicity/Tourism</t>
  </si>
  <si>
    <t>ADOPTED BUDGET</t>
  </si>
  <si>
    <t>Adopted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</si>
</sst>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theme="5" tint="-0.24997000396251678"/>
      <name val="Times New Roman"/>
      <family val="1"/>
    </font>
    <font>
      <sz val="11"/>
      <color theme="8" tint="-0.2499700039625167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theme="8" tint="-0.24997000396251678"/>
      <name val="Times New Roman"/>
      <family val="1"/>
    </font>
    <font>
      <sz val="12"/>
      <name val="Times New Roman"/>
      <family val="1"/>
    </font>
    <font>
      <sz val="12"/>
      <color theme="5" tint="-0.24997000396251678"/>
      <name val="Times New Roman"/>
      <family val="1"/>
    </font>
    <font>
      <sz val="12"/>
      <color theme="8" tint="-0.24997000396251678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43" fontId="2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43" fontId="5" fillId="0" borderId="0" xfId="0" applyNumberFormat="1" applyFont="1" applyBorder="1"/>
    <xf numFmtId="43" fontId="7" fillId="0" borderId="0" xfId="0" applyNumberFormat="1" applyFont="1" applyBorder="1"/>
    <xf numFmtId="43" fontId="5" fillId="0" borderId="0" xfId="0" applyNumberFormat="1" applyFont="1" applyFill="1" applyBorder="1"/>
    <xf numFmtId="0" fontId="5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43" fontId="11" fillId="0" borderId="0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12" fillId="0" borderId="0" xfId="0" applyFont="1" applyBorder="1"/>
    <xf numFmtId="0" fontId="13" fillId="0" borderId="0" xfId="0" applyFont="1" applyBorder="1"/>
    <xf numFmtId="43" fontId="7" fillId="0" borderId="1" xfId="0" applyNumberFormat="1" applyFont="1" applyBorder="1"/>
    <xf numFmtId="43" fontId="7" fillId="0" borderId="0" xfId="0" applyNumberFormat="1" applyFont="1" applyFill="1" applyBorder="1"/>
    <xf numFmtId="43" fontId="7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43" fontId="8" fillId="0" borderId="0" xfId="0" applyNumberFormat="1" applyFont="1" applyBorder="1"/>
    <xf numFmtId="43" fontId="14" fillId="0" borderId="0" xfId="0" applyNumberFormat="1" applyFont="1" applyBorder="1"/>
    <xf numFmtId="0" fontId="14" fillId="0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43" fontId="17" fillId="0" borderId="0" xfId="0" applyNumberFormat="1" applyFont="1" applyBorder="1"/>
    <xf numFmtId="43" fontId="1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3" fontId="9" fillId="0" borderId="0" xfId="0" applyNumberFormat="1" applyFont="1" applyBorder="1"/>
    <xf numFmtId="43" fontId="10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 wrapText="1"/>
    </xf>
    <xf numFmtId="43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3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workbookViewId="0" topLeftCell="A1">
      <pane ySplit="7" topLeftCell="A8" activePane="bottomLeft" state="frozen"/>
      <selection pane="bottomLeft" activeCell="H8" sqref="H8"/>
    </sheetView>
  </sheetViews>
  <sheetFormatPr defaultColWidth="9.140625" defaultRowHeight="15"/>
  <cols>
    <col min="1" max="1" width="3.00390625" style="1" customWidth="1"/>
    <col min="2" max="2" width="12.7109375" style="1" customWidth="1"/>
    <col min="3" max="3" width="37.421875" style="1" bestFit="1" customWidth="1"/>
    <col min="4" max="7" width="14.421875" style="1" customWidth="1"/>
    <col min="8" max="8" width="14.28125" style="6" customWidth="1"/>
    <col min="9" max="9" width="12.8515625" style="1" bestFit="1" customWidth="1"/>
    <col min="10" max="10" width="9.140625" style="1" customWidth="1"/>
    <col min="11" max="11" width="13.28125" style="1" bestFit="1" customWidth="1"/>
    <col min="12" max="16384" width="9.140625" style="1" customWidth="1"/>
  </cols>
  <sheetData>
    <row r="1" spans="1:7" s="6" customFormat="1" ht="23.25">
      <c r="A1" s="41" t="s">
        <v>0</v>
      </c>
      <c r="B1" s="41"/>
      <c r="C1" s="41"/>
      <c r="D1" s="41"/>
      <c r="E1" s="41"/>
      <c r="F1" s="41"/>
      <c r="G1" s="37"/>
    </row>
    <row r="2" spans="1:7" s="6" customFormat="1" ht="23.25">
      <c r="A2" s="41" t="s">
        <v>365</v>
      </c>
      <c r="B2" s="41"/>
      <c r="C2" s="41"/>
      <c r="D2" s="41"/>
      <c r="E2" s="41"/>
      <c r="F2" s="41"/>
      <c r="G2" s="37"/>
    </row>
    <row r="3" spans="1:7" s="6" customFormat="1" ht="23.25">
      <c r="A3" s="41" t="s">
        <v>375</v>
      </c>
      <c r="B3" s="41"/>
      <c r="C3" s="41"/>
      <c r="D3" s="41"/>
      <c r="E3" s="41"/>
      <c r="F3" s="41"/>
      <c r="G3" s="37"/>
    </row>
    <row r="4" spans="1:7" s="6" customFormat="1" ht="23.25">
      <c r="A4" s="41" t="s">
        <v>317</v>
      </c>
      <c r="B4" s="41"/>
      <c r="C4" s="41"/>
      <c r="D4" s="41"/>
      <c r="E4" s="41"/>
      <c r="F4" s="41"/>
      <c r="G4" s="37"/>
    </row>
    <row r="6" spans="1:8" ht="30" customHeight="1">
      <c r="A6" s="17"/>
      <c r="B6" s="7"/>
      <c r="C6" s="7"/>
      <c r="D6" s="39" t="s">
        <v>343</v>
      </c>
      <c r="E6" s="39" t="s">
        <v>362</v>
      </c>
      <c r="F6" s="39" t="s">
        <v>366</v>
      </c>
      <c r="G6" s="39" t="s">
        <v>367</v>
      </c>
      <c r="H6" s="40" t="s">
        <v>376</v>
      </c>
    </row>
    <row r="7" spans="1:8" ht="15">
      <c r="A7" s="17"/>
      <c r="B7" s="7" t="s">
        <v>1</v>
      </c>
      <c r="C7" s="7" t="s">
        <v>3</v>
      </c>
      <c r="D7" s="39"/>
      <c r="E7" s="39"/>
      <c r="F7" s="39"/>
      <c r="G7" s="39"/>
      <c r="H7" s="40"/>
    </row>
    <row r="8" spans="1:7" ht="15">
      <c r="A8" s="6"/>
      <c r="B8" s="6"/>
      <c r="C8" s="24"/>
      <c r="D8" s="24"/>
      <c r="E8" s="35"/>
      <c r="F8" s="6"/>
      <c r="G8" s="6"/>
    </row>
    <row r="9" spans="1:8" ht="15">
      <c r="A9" s="17" t="s">
        <v>319</v>
      </c>
      <c r="B9" s="6"/>
      <c r="C9" s="24"/>
      <c r="D9" s="24"/>
      <c r="E9" s="35"/>
      <c r="F9" s="6"/>
      <c r="G9" s="6"/>
      <c r="H9" s="8"/>
    </row>
    <row r="10" spans="1:11" ht="15">
      <c r="A10" s="6"/>
      <c r="B10" s="6" t="s">
        <v>211</v>
      </c>
      <c r="C10" s="6" t="s">
        <v>212</v>
      </c>
      <c r="D10" s="8">
        <v>3712189.75</v>
      </c>
      <c r="E10" s="8">
        <v>3875462.05</v>
      </c>
      <c r="F10" s="8">
        <v>3961005.28</v>
      </c>
      <c r="G10" s="8">
        <v>4069811.07</v>
      </c>
      <c r="H10" s="10">
        <v>4168050</v>
      </c>
      <c r="I10" s="8"/>
      <c r="K10" s="3"/>
    </row>
    <row r="11" spans="1:8" ht="15">
      <c r="A11" s="6">
        <v>0</v>
      </c>
      <c r="B11" s="6" t="s">
        <v>351</v>
      </c>
      <c r="C11" s="6" t="s">
        <v>352</v>
      </c>
      <c r="D11" s="8">
        <v>0</v>
      </c>
      <c r="E11" s="8">
        <v>15763.64</v>
      </c>
      <c r="F11" s="8">
        <v>15944.7</v>
      </c>
      <c r="G11" s="8">
        <v>16047.84</v>
      </c>
      <c r="H11" s="10">
        <v>18454.04</v>
      </c>
    </row>
    <row r="12" spans="1:8" ht="15">
      <c r="A12" s="6">
        <v>0</v>
      </c>
      <c r="B12" s="6" t="s">
        <v>213</v>
      </c>
      <c r="C12" s="6" t="s">
        <v>214</v>
      </c>
      <c r="D12" s="8">
        <v>315</v>
      </c>
      <c r="E12" s="8">
        <v>1055</v>
      </c>
      <c r="F12" s="10">
        <v>1210</v>
      </c>
      <c r="G12" s="10">
        <v>750</v>
      </c>
      <c r="H12" s="8">
        <f>500-87.83</f>
        <v>412.17</v>
      </c>
    </row>
    <row r="13" spans="1:8" ht="15">
      <c r="A13" s="6"/>
      <c r="B13" s="6" t="s">
        <v>215</v>
      </c>
      <c r="C13" s="6" t="s">
        <v>216</v>
      </c>
      <c r="D13" s="8">
        <v>19985.42</v>
      </c>
      <c r="E13" s="8">
        <v>26901.44</v>
      </c>
      <c r="F13" s="10">
        <v>38133.71</v>
      </c>
      <c r="G13" s="10">
        <v>24000</v>
      </c>
      <c r="H13" s="8">
        <v>22000</v>
      </c>
    </row>
    <row r="14" spans="1:8" ht="15">
      <c r="A14" s="18" t="s">
        <v>281</v>
      </c>
      <c r="B14" s="18"/>
      <c r="C14" s="18"/>
      <c r="D14" s="21">
        <f aca="true" t="shared" si="0" ref="D14:G14">SUM(D10:D13)</f>
        <v>3732490.17</v>
      </c>
      <c r="E14" s="21">
        <f t="shared" si="0"/>
        <v>3919182.13</v>
      </c>
      <c r="F14" s="21">
        <f t="shared" si="0"/>
        <v>4016293.69</v>
      </c>
      <c r="G14" s="21">
        <f t="shared" si="0"/>
        <v>4110608.9099999997</v>
      </c>
      <c r="H14" s="21">
        <f aca="true" t="shared" si="1" ref="H14">SUM(H10:H13)</f>
        <v>4208916.21</v>
      </c>
    </row>
    <row r="15" spans="1:11" ht="15">
      <c r="A15" s="6"/>
      <c r="B15" s="6"/>
      <c r="C15" s="6"/>
      <c r="D15" s="8"/>
      <c r="E15" s="8"/>
      <c r="F15" s="10"/>
      <c r="G15" s="10"/>
      <c r="K15" s="3"/>
    </row>
    <row r="16" spans="1:7" ht="15">
      <c r="A16" s="17" t="s">
        <v>318</v>
      </c>
      <c r="B16" s="6"/>
      <c r="C16" s="6"/>
      <c r="D16" s="8"/>
      <c r="E16" s="8"/>
      <c r="F16" s="10"/>
      <c r="G16" s="10"/>
    </row>
    <row r="17" spans="1:8" ht="15">
      <c r="A17" s="17"/>
      <c r="B17" s="6" t="s">
        <v>370</v>
      </c>
      <c r="C17" s="6" t="s">
        <v>371</v>
      </c>
      <c r="D17" s="8">
        <v>0</v>
      </c>
      <c r="E17" s="8">
        <v>0</v>
      </c>
      <c r="F17" s="10">
        <v>0</v>
      </c>
      <c r="G17" s="10">
        <v>0</v>
      </c>
      <c r="H17" s="8">
        <v>120000</v>
      </c>
    </row>
    <row r="18" spans="1:8" ht="15">
      <c r="A18" s="6"/>
      <c r="B18" s="6" t="s">
        <v>217</v>
      </c>
      <c r="C18" s="6" t="s">
        <v>218</v>
      </c>
      <c r="D18" s="8">
        <v>140826</v>
      </c>
      <c r="E18" s="8">
        <v>111882</v>
      </c>
      <c r="F18" s="8">
        <v>189572</v>
      </c>
      <c r="G18" s="8">
        <v>180000</v>
      </c>
      <c r="H18" s="8">
        <v>180000</v>
      </c>
    </row>
    <row r="19" spans="1:8" ht="15">
      <c r="A19" s="6"/>
      <c r="B19" s="6" t="s">
        <v>219</v>
      </c>
      <c r="C19" s="11" t="s">
        <v>220</v>
      </c>
      <c r="D19" s="8">
        <v>134593.59</v>
      </c>
      <c r="E19" s="8">
        <v>51639.45</v>
      </c>
      <c r="F19" s="8">
        <v>128150.72</v>
      </c>
      <c r="G19" s="8">
        <v>90000</v>
      </c>
      <c r="H19" s="8">
        <v>100000</v>
      </c>
    </row>
    <row r="20" spans="1:8" ht="15">
      <c r="A20" s="6"/>
      <c r="B20" s="6" t="s">
        <v>221</v>
      </c>
      <c r="C20" s="11" t="s">
        <v>222</v>
      </c>
      <c r="D20" s="8">
        <v>142084.32</v>
      </c>
      <c r="E20" s="8">
        <v>93621.88</v>
      </c>
      <c r="F20" s="8">
        <v>122510.86</v>
      </c>
      <c r="G20" s="8">
        <v>120000</v>
      </c>
      <c r="H20" s="8">
        <v>100000</v>
      </c>
    </row>
    <row r="21" spans="1:8" ht="15">
      <c r="A21" s="18" t="s">
        <v>281</v>
      </c>
      <c r="B21" s="18"/>
      <c r="C21" s="26"/>
      <c r="D21" s="21">
        <f aca="true" t="shared" si="2" ref="D21:G21">SUM(D18:D20)</f>
        <v>417503.91</v>
      </c>
      <c r="E21" s="21">
        <f t="shared" si="2"/>
        <v>257143.33000000002</v>
      </c>
      <c r="F21" s="21">
        <f t="shared" si="2"/>
        <v>440233.57999999996</v>
      </c>
      <c r="G21" s="21">
        <f t="shared" si="2"/>
        <v>390000</v>
      </c>
      <c r="H21" s="21">
        <f>SUM(H17:H20)</f>
        <v>500000</v>
      </c>
    </row>
    <row r="22" spans="1:7" ht="15">
      <c r="A22" s="17"/>
      <c r="B22" s="17"/>
      <c r="C22" s="27"/>
      <c r="D22" s="9"/>
      <c r="E22" s="9"/>
      <c r="F22" s="9"/>
      <c r="G22" s="9"/>
    </row>
    <row r="23" spans="1:7" ht="15">
      <c r="A23" s="17" t="s">
        <v>320</v>
      </c>
      <c r="B23" s="17"/>
      <c r="C23" s="27"/>
      <c r="D23" s="9"/>
      <c r="E23" s="9"/>
      <c r="F23" s="9"/>
      <c r="G23" s="9"/>
    </row>
    <row r="24" spans="1:7" ht="15">
      <c r="A24" s="6" t="s">
        <v>321</v>
      </c>
      <c r="B24" s="6"/>
      <c r="C24" s="11"/>
      <c r="D24" s="8"/>
      <c r="E24" s="8"/>
      <c r="F24" s="8"/>
      <c r="G24" s="8"/>
    </row>
    <row r="25" spans="1:8" ht="15">
      <c r="A25" s="6"/>
      <c r="B25" s="6" t="s">
        <v>223</v>
      </c>
      <c r="C25" s="11" t="s">
        <v>224</v>
      </c>
      <c r="D25" s="8">
        <v>50.5</v>
      </c>
      <c r="E25" s="8">
        <v>4.25</v>
      </c>
      <c r="F25" s="8">
        <v>10.26</v>
      </c>
      <c r="G25" s="8">
        <v>100</v>
      </c>
      <c r="H25" s="8">
        <v>0</v>
      </c>
    </row>
    <row r="26" spans="1:8" ht="15">
      <c r="A26" s="6"/>
      <c r="B26" s="6" t="s">
        <v>225</v>
      </c>
      <c r="C26" s="6" t="s">
        <v>226</v>
      </c>
      <c r="D26" s="8">
        <v>3000</v>
      </c>
      <c r="E26" s="8">
        <v>3250</v>
      </c>
      <c r="F26" s="8">
        <v>2700</v>
      </c>
      <c r="G26" s="8">
        <v>3000</v>
      </c>
      <c r="H26" s="8">
        <v>1500</v>
      </c>
    </row>
    <row r="27" spans="1:8" ht="15">
      <c r="A27" s="6"/>
      <c r="B27" s="6"/>
      <c r="C27" s="6"/>
      <c r="D27" s="8"/>
      <c r="E27" s="8"/>
      <c r="F27" s="8"/>
      <c r="G27" s="8"/>
      <c r="H27" s="8"/>
    </row>
    <row r="28" spans="1:8" ht="15">
      <c r="A28" s="6" t="s">
        <v>322</v>
      </c>
      <c r="B28" s="6"/>
      <c r="C28" s="6"/>
      <c r="D28" s="8"/>
      <c r="E28" s="8"/>
      <c r="F28" s="8"/>
      <c r="G28" s="8"/>
      <c r="H28" s="8"/>
    </row>
    <row r="29" spans="1:8" ht="15">
      <c r="A29" s="6"/>
      <c r="B29" s="6" t="s">
        <v>227</v>
      </c>
      <c r="C29" s="6" t="s">
        <v>228</v>
      </c>
      <c r="D29" s="8">
        <v>17433</v>
      </c>
      <c r="E29" s="8">
        <v>2545</v>
      </c>
      <c r="F29" s="8">
        <v>43401.5</v>
      </c>
      <c r="G29" s="8">
        <v>55000</v>
      </c>
      <c r="H29" s="8">
        <v>40000</v>
      </c>
    </row>
    <row r="30" spans="1:8" ht="15">
      <c r="A30" s="6"/>
      <c r="B30" s="6" t="s">
        <v>368</v>
      </c>
      <c r="C30" s="6" t="s">
        <v>369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5">
      <c r="A31" s="6"/>
      <c r="B31" s="6"/>
      <c r="C31" s="6"/>
      <c r="D31" s="8"/>
      <c r="E31" s="8"/>
      <c r="F31" s="8"/>
      <c r="G31" s="8"/>
      <c r="H31" s="8"/>
    </row>
    <row r="32" spans="1:8" ht="15">
      <c r="A32" s="6" t="s">
        <v>323</v>
      </c>
      <c r="B32" s="6"/>
      <c r="C32" s="6"/>
      <c r="D32" s="8"/>
      <c r="E32" s="8"/>
      <c r="F32" s="8"/>
      <c r="G32" s="8"/>
      <c r="H32" s="8"/>
    </row>
    <row r="33" spans="1:8" ht="15">
      <c r="A33" s="6"/>
      <c r="B33" s="6" t="s">
        <v>229</v>
      </c>
      <c r="C33" s="6" t="s">
        <v>230</v>
      </c>
      <c r="D33" s="8">
        <v>55383.3</v>
      </c>
      <c r="E33" s="8">
        <v>46881</v>
      </c>
      <c r="F33" s="8">
        <v>56971</v>
      </c>
      <c r="G33" s="8">
        <v>50000</v>
      </c>
      <c r="H33" s="8">
        <v>50000</v>
      </c>
    </row>
    <row r="34" spans="1:8" ht="15">
      <c r="A34" s="6"/>
      <c r="B34" s="6"/>
      <c r="C34" s="6"/>
      <c r="D34" s="8"/>
      <c r="E34" s="8"/>
      <c r="F34" s="8"/>
      <c r="G34" s="8"/>
      <c r="H34" s="8"/>
    </row>
    <row r="35" spans="1:8" ht="15">
      <c r="A35" s="6" t="s">
        <v>303</v>
      </c>
      <c r="B35" s="6"/>
      <c r="C35" s="6"/>
      <c r="D35" s="8"/>
      <c r="E35" s="8"/>
      <c r="F35" s="8"/>
      <c r="G35" s="8"/>
      <c r="H35" s="8"/>
    </row>
    <row r="36" spans="1:8" ht="15">
      <c r="A36" s="6"/>
      <c r="B36" s="6" t="s">
        <v>231</v>
      </c>
      <c r="C36" s="6" t="s">
        <v>232</v>
      </c>
      <c r="D36" s="8">
        <v>12706.67</v>
      </c>
      <c r="E36" s="8">
        <v>0</v>
      </c>
      <c r="F36" s="8">
        <v>0</v>
      </c>
      <c r="G36" s="8">
        <v>0</v>
      </c>
      <c r="H36" s="8">
        <v>0</v>
      </c>
    </row>
    <row r="37" spans="1:8" ht="15">
      <c r="A37" s="6"/>
      <c r="B37" s="6" t="s">
        <v>233</v>
      </c>
      <c r="C37" s="6" t="s">
        <v>234</v>
      </c>
      <c r="D37" s="8">
        <v>30255</v>
      </c>
      <c r="E37" s="8">
        <v>59514</v>
      </c>
      <c r="F37" s="8">
        <v>41173</v>
      </c>
      <c r="G37" s="8">
        <v>30000</v>
      </c>
      <c r="H37" s="8">
        <f>Expense!H141</f>
        <v>30000</v>
      </c>
    </row>
    <row r="38" spans="1:8" ht="18.75" customHeight="1">
      <c r="A38" s="6"/>
      <c r="B38" s="6" t="s">
        <v>235</v>
      </c>
      <c r="C38" s="6" t="s">
        <v>236</v>
      </c>
      <c r="D38" s="8">
        <v>52840.8</v>
      </c>
      <c r="E38" s="8">
        <v>35473.08</v>
      </c>
      <c r="F38" s="8">
        <f>55570.35+10.25</f>
        <v>55580.6</v>
      </c>
      <c r="G38" s="8">
        <v>56000</v>
      </c>
      <c r="H38" s="8">
        <v>50000</v>
      </c>
    </row>
    <row r="39" spans="1:8" ht="15">
      <c r="A39" s="6"/>
      <c r="B39" s="6" t="s">
        <v>237</v>
      </c>
      <c r="C39" s="11" t="s">
        <v>238</v>
      </c>
      <c r="D39" s="8">
        <v>1225</v>
      </c>
      <c r="E39" s="8">
        <v>1200</v>
      </c>
      <c r="F39" s="8">
        <v>2150</v>
      </c>
      <c r="G39" s="8">
        <v>2400</v>
      </c>
      <c r="H39" s="8">
        <v>2400</v>
      </c>
    </row>
    <row r="40" spans="1:8" ht="15">
      <c r="A40" s="6"/>
      <c r="B40" s="6" t="s">
        <v>239</v>
      </c>
      <c r="C40" s="11" t="s">
        <v>240</v>
      </c>
      <c r="D40" s="8">
        <v>15700</v>
      </c>
      <c r="E40" s="8">
        <v>0</v>
      </c>
      <c r="F40" s="8">
        <v>36553.2</v>
      </c>
      <c r="G40" s="8">
        <v>25000</v>
      </c>
      <c r="H40" s="8">
        <v>37000</v>
      </c>
    </row>
    <row r="41" spans="1:8" ht="15">
      <c r="A41" s="6"/>
      <c r="B41" s="6"/>
      <c r="C41" s="11"/>
      <c r="D41" s="8"/>
      <c r="E41" s="8"/>
      <c r="F41" s="8"/>
      <c r="G41" s="8"/>
      <c r="H41" s="8"/>
    </row>
    <row r="42" spans="1:8" ht="15">
      <c r="A42" s="6" t="s">
        <v>308</v>
      </c>
      <c r="B42" s="6"/>
      <c r="C42" s="11"/>
      <c r="D42" s="8"/>
      <c r="E42" s="8"/>
      <c r="F42" s="8"/>
      <c r="G42" s="8"/>
      <c r="H42" s="8"/>
    </row>
    <row r="43" spans="1:8" ht="15">
      <c r="A43" s="6"/>
      <c r="B43" s="6" t="s">
        <v>274</v>
      </c>
      <c r="C43" s="11" t="s">
        <v>275</v>
      </c>
      <c r="D43" s="8">
        <v>3125</v>
      </c>
      <c r="E43" s="8">
        <v>3500</v>
      </c>
      <c r="F43" s="8">
        <v>2125</v>
      </c>
      <c r="G43" s="8">
        <v>2500</v>
      </c>
      <c r="H43" s="8">
        <v>2000</v>
      </c>
    </row>
    <row r="44" spans="1:8" ht="15">
      <c r="A44" s="6"/>
      <c r="B44" s="6" t="s">
        <v>276</v>
      </c>
      <c r="C44" s="11" t="s">
        <v>277</v>
      </c>
      <c r="D44" s="8">
        <v>875</v>
      </c>
      <c r="E44" s="8">
        <v>3653</v>
      </c>
      <c r="F44" s="8">
        <v>2525</v>
      </c>
      <c r="G44" s="8">
        <v>2500</v>
      </c>
      <c r="H44" s="8">
        <v>2000</v>
      </c>
    </row>
    <row r="45" spans="1:8" ht="15">
      <c r="A45" s="6"/>
      <c r="B45" s="6" t="s">
        <v>241</v>
      </c>
      <c r="C45" s="11" t="s">
        <v>242</v>
      </c>
      <c r="D45" s="8">
        <v>1300</v>
      </c>
      <c r="E45" s="8">
        <v>325</v>
      </c>
      <c r="F45" s="8">
        <v>1975</v>
      </c>
      <c r="G45" s="8">
        <v>1950</v>
      </c>
      <c r="H45" s="8">
        <v>0</v>
      </c>
    </row>
    <row r="46" spans="1:8" ht="15">
      <c r="A46" s="6"/>
      <c r="B46" s="6" t="s">
        <v>344</v>
      </c>
      <c r="C46" s="11" t="s">
        <v>345</v>
      </c>
      <c r="D46" s="8">
        <v>120000</v>
      </c>
      <c r="E46" s="8">
        <v>0</v>
      </c>
      <c r="F46" s="8">
        <v>0</v>
      </c>
      <c r="G46" s="8">
        <v>0</v>
      </c>
      <c r="H46" s="8">
        <v>0</v>
      </c>
    </row>
    <row r="47" spans="1:8" ht="15">
      <c r="A47" s="18" t="s">
        <v>281</v>
      </c>
      <c r="B47" s="18"/>
      <c r="C47" s="26"/>
      <c r="D47" s="21">
        <f aca="true" t="shared" si="3" ref="D47:G47">SUM(D25:D46)</f>
        <v>313894.27</v>
      </c>
      <c r="E47" s="21">
        <f t="shared" si="3"/>
        <v>156345.33000000002</v>
      </c>
      <c r="F47" s="21">
        <f t="shared" si="3"/>
        <v>245164.56</v>
      </c>
      <c r="G47" s="21">
        <f t="shared" si="3"/>
        <v>228450</v>
      </c>
      <c r="H47" s="21">
        <f aca="true" t="shared" si="4" ref="H47">SUM(H25:H46)</f>
        <v>214900</v>
      </c>
    </row>
    <row r="48" spans="1:7" ht="15">
      <c r="A48" s="6"/>
      <c r="B48" s="6"/>
      <c r="C48" s="11"/>
      <c r="D48" s="8"/>
      <c r="E48" s="8"/>
      <c r="F48" s="8"/>
      <c r="G48" s="8"/>
    </row>
    <row r="49" spans="1:7" ht="15">
      <c r="A49" s="17" t="s">
        <v>329</v>
      </c>
      <c r="B49" s="6"/>
      <c r="C49" s="11"/>
      <c r="D49" s="8"/>
      <c r="E49" s="8"/>
      <c r="F49" s="8"/>
      <c r="G49" s="8"/>
    </row>
    <row r="50" spans="1:7" ht="15">
      <c r="A50" s="6" t="s">
        <v>324</v>
      </c>
      <c r="B50" s="6"/>
      <c r="C50" s="11"/>
      <c r="D50" s="8"/>
      <c r="E50" s="8"/>
      <c r="F50" s="8"/>
      <c r="G50" s="8"/>
    </row>
    <row r="51" spans="1:8" ht="15">
      <c r="A51" s="6"/>
      <c r="B51" s="6" t="s">
        <v>243</v>
      </c>
      <c r="C51" s="11" t="s">
        <v>244</v>
      </c>
      <c r="D51" s="8">
        <v>461.19</v>
      </c>
      <c r="E51" s="8">
        <v>160.75</v>
      </c>
      <c r="F51" s="8">
        <v>61.87</v>
      </c>
      <c r="G51" s="8">
        <v>100</v>
      </c>
      <c r="H51" s="10">
        <v>14337.09</v>
      </c>
    </row>
    <row r="52" spans="1:8" ht="15">
      <c r="A52" s="6"/>
      <c r="B52" s="6" t="s">
        <v>245</v>
      </c>
      <c r="C52" s="6" t="s">
        <v>246</v>
      </c>
      <c r="D52" s="8">
        <v>6360</v>
      </c>
      <c r="E52" s="8">
        <v>0</v>
      </c>
      <c r="F52" s="8">
        <v>800</v>
      </c>
      <c r="G52" s="8">
        <v>12000</v>
      </c>
      <c r="H52" s="8">
        <v>12600</v>
      </c>
    </row>
    <row r="53" spans="1:8" ht="15">
      <c r="A53" s="6"/>
      <c r="B53" s="6"/>
      <c r="C53" s="6"/>
      <c r="D53" s="8"/>
      <c r="E53" s="8"/>
      <c r="F53" s="8"/>
      <c r="G53" s="8"/>
      <c r="H53" s="8"/>
    </row>
    <row r="54" spans="1:8" ht="15">
      <c r="A54" s="6" t="s">
        <v>325</v>
      </c>
      <c r="B54" s="6"/>
      <c r="C54" s="6"/>
      <c r="D54" s="8"/>
      <c r="E54" s="8"/>
      <c r="F54" s="8"/>
      <c r="G54" s="8"/>
      <c r="H54" s="8"/>
    </row>
    <row r="55" spans="1:8" ht="15">
      <c r="A55" s="6"/>
      <c r="B55" s="6" t="s">
        <v>247</v>
      </c>
      <c r="C55" s="11" t="s">
        <v>248</v>
      </c>
      <c r="D55" s="8">
        <v>150</v>
      </c>
      <c r="E55" s="8">
        <v>0</v>
      </c>
      <c r="F55" s="8">
        <v>0</v>
      </c>
      <c r="G55" s="8">
        <v>300</v>
      </c>
      <c r="H55" s="8">
        <v>450</v>
      </c>
    </row>
    <row r="56" spans="1:8" ht="15">
      <c r="A56" s="6"/>
      <c r="B56" s="6" t="s">
        <v>249</v>
      </c>
      <c r="C56" s="11" t="s">
        <v>250</v>
      </c>
      <c r="D56" s="8">
        <v>310444.42</v>
      </c>
      <c r="E56" s="8">
        <v>281068.1</v>
      </c>
      <c r="F56" s="8">
        <v>231651.76</v>
      </c>
      <c r="G56" s="8">
        <v>270000</v>
      </c>
      <c r="H56" s="10">
        <v>300000</v>
      </c>
    </row>
    <row r="57" spans="1:8" ht="15">
      <c r="A57" s="6"/>
      <c r="B57" s="6" t="s">
        <v>251</v>
      </c>
      <c r="C57" s="6" t="s">
        <v>252</v>
      </c>
      <c r="D57" s="8">
        <v>5800</v>
      </c>
      <c r="E57" s="8">
        <v>7000</v>
      </c>
      <c r="F57" s="8">
        <v>3000</v>
      </c>
      <c r="G57" s="8">
        <v>4000</v>
      </c>
      <c r="H57" s="8">
        <v>5000</v>
      </c>
    </row>
    <row r="58" spans="1:8" ht="15">
      <c r="A58" s="6"/>
      <c r="B58" s="6" t="s">
        <v>269</v>
      </c>
      <c r="C58" s="6" t="s">
        <v>270</v>
      </c>
      <c r="D58" s="8">
        <v>28725</v>
      </c>
      <c r="E58" s="8">
        <v>53250</v>
      </c>
      <c r="F58" s="8">
        <f>29197.46+34900</f>
        <v>64097.46</v>
      </c>
      <c r="G58" s="8">
        <v>40000</v>
      </c>
      <c r="H58" s="8">
        <v>65000</v>
      </c>
    </row>
    <row r="59" spans="1:8" ht="15">
      <c r="A59" s="6"/>
      <c r="B59" s="6"/>
      <c r="C59" s="6"/>
      <c r="D59" s="8"/>
      <c r="E59" s="8"/>
      <c r="F59" s="8"/>
      <c r="G59" s="8"/>
      <c r="H59" s="8"/>
    </row>
    <row r="60" spans="1:8" ht="15">
      <c r="A60" s="6" t="s">
        <v>326</v>
      </c>
      <c r="B60" s="6"/>
      <c r="C60" s="6"/>
      <c r="D60" s="8"/>
      <c r="E60" s="8"/>
      <c r="F60" s="8"/>
      <c r="G60" s="8"/>
      <c r="H60" s="8"/>
    </row>
    <row r="61" spans="1:8" ht="15">
      <c r="A61" s="6"/>
      <c r="B61" s="6" t="s">
        <v>253</v>
      </c>
      <c r="C61" s="11" t="s">
        <v>254</v>
      </c>
      <c r="D61" s="8">
        <v>60556</v>
      </c>
      <c r="E61" s="8">
        <v>37042</v>
      </c>
      <c r="F61" s="8">
        <f>34913.01+9229</f>
        <v>44142.01</v>
      </c>
      <c r="G61" s="8">
        <v>70000</v>
      </c>
      <c r="H61" s="8">
        <v>60000</v>
      </c>
    </row>
    <row r="62" spans="1:8" ht="15">
      <c r="A62" s="6"/>
      <c r="B62" s="6"/>
      <c r="C62" s="11"/>
      <c r="D62" s="8"/>
      <c r="E62" s="8"/>
      <c r="F62" s="8"/>
      <c r="G62" s="8"/>
      <c r="H62" s="8"/>
    </row>
    <row r="63" spans="1:8" ht="15">
      <c r="A63" s="6" t="s">
        <v>327</v>
      </c>
      <c r="B63" s="6"/>
      <c r="C63" s="11"/>
      <c r="D63" s="8"/>
      <c r="E63" s="8"/>
      <c r="F63" s="8"/>
      <c r="G63" s="8"/>
      <c r="H63" s="8"/>
    </row>
    <row r="64" spans="1:8" ht="15">
      <c r="A64" s="6"/>
      <c r="B64" s="6" t="s">
        <v>255</v>
      </c>
      <c r="C64" s="6" t="s">
        <v>256</v>
      </c>
      <c r="D64" s="8">
        <v>3586.71</v>
      </c>
      <c r="E64" s="8">
        <v>4074.4</v>
      </c>
      <c r="F64" s="8">
        <v>4790.45</v>
      </c>
      <c r="G64" s="8">
        <v>3000</v>
      </c>
      <c r="H64" s="8">
        <v>3000</v>
      </c>
    </row>
    <row r="65" spans="1:8" ht="15">
      <c r="A65" s="6"/>
      <c r="B65" s="6" t="s">
        <v>346</v>
      </c>
      <c r="C65" s="6" t="s">
        <v>347</v>
      </c>
      <c r="D65" s="8">
        <v>450</v>
      </c>
      <c r="E65" s="8">
        <v>0</v>
      </c>
      <c r="F65" s="8">
        <v>0</v>
      </c>
      <c r="G65" s="8">
        <v>0</v>
      </c>
      <c r="H65" s="8">
        <v>0</v>
      </c>
    </row>
    <row r="66" spans="1:8" ht="15">
      <c r="A66" s="6"/>
      <c r="B66" s="6" t="s">
        <v>278</v>
      </c>
      <c r="C66" s="6" t="s">
        <v>279</v>
      </c>
      <c r="D66" s="8">
        <v>24137.22</v>
      </c>
      <c r="E66" s="8">
        <v>18920.98</v>
      </c>
      <c r="F66" s="8">
        <v>7668</v>
      </c>
      <c r="G66" s="8">
        <v>0</v>
      </c>
      <c r="H66" s="8">
        <v>0</v>
      </c>
    </row>
    <row r="67" spans="1:8" ht="15">
      <c r="A67" s="6"/>
      <c r="B67" s="6" t="s">
        <v>257</v>
      </c>
      <c r="C67" s="6" t="s">
        <v>258</v>
      </c>
      <c r="D67" s="8">
        <v>11595.5</v>
      </c>
      <c r="E67" s="8">
        <v>9782.85</v>
      </c>
      <c r="F67" s="8">
        <v>10812.2</v>
      </c>
      <c r="G67" s="8">
        <v>12000</v>
      </c>
      <c r="H67" s="8">
        <v>12000</v>
      </c>
    </row>
    <row r="68" spans="1:8" ht="15">
      <c r="A68" s="6"/>
      <c r="B68" s="6"/>
      <c r="C68" s="6"/>
      <c r="D68" s="8"/>
      <c r="E68" s="8"/>
      <c r="F68" s="8"/>
      <c r="G68" s="8"/>
      <c r="H68" s="8"/>
    </row>
    <row r="69" spans="1:8" ht="15">
      <c r="A69" s="6"/>
      <c r="B69" s="6" t="s">
        <v>328</v>
      </c>
      <c r="C69" s="6"/>
      <c r="D69" s="8"/>
      <c r="E69" s="8"/>
      <c r="F69" s="8"/>
      <c r="G69" s="8"/>
      <c r="H69" s="8"/>
    </row>
    <row r="70" spans="1:8" ht="15">
      <c r="A70" s="6"/>
      <c r="B70" s="6" t="s">
        <v>333</v>
      </c>
      <c r="C70" s="6" t="s">
        <v>334</v>
      </c>
      <c r="D70" s="8">
        <v>575</v>
      </c>
      <c r="E70" s="8">
        <v>4787.91</v>
      </c>
      <c r="F70" s="8">
        <f>13062+9394.09+389.77</f>
        <v>22845.86</v>
      </c>
      <c r="G70" s="8">
        <v>0</v>
      </c>
      <c r="H70" s="8">
        <v>0</v>
      </c>
    </row>
    <row r="71" spans="1:8" ht="15">
      <c r="A71" s="6"/>
      <c r="B71" s="6" t="s">
        <v>259</v>
      </c>
      <c r="C71" s="6" t="s">
        <v>260</v>
      </c>
      <c r="D71" s="8">
        <v>7494.93</v>
      </c>
      <c r="E71" s="8">
        <v>3519.17</v>
      </c>
      <c r="F71" s="8">
        <v>3369.76</v>
      </c>
      <c r="G71" s="8">
        <v>1500</v>
      </c>
      <c r="H71" s="8">
        <v>1500</v>
      </c>
    </row>
    <row r="72" spans="1:8" ht="15">
      <c r="A72" s="6"/>
      <c r="B72" s="6" t="s">
        <v>261</v>
      </c>
      <c r="C72" s="11" t="s">
        <v>262</v>
      </c>
      <c r="D72" s="8">
        <v>172063.99</v>
      </c>
      <c r="E72" s="8">
        <v>0</v>
      </c>
      <c r="F72" s="8">
        <f>165000+35000+30000</f>
        <v>230000</v>
      </c>
      <c r="G72" s="8">
        <v>300000</v>
      </c>
      <c r="H72" s="10">
        <v>300000</v>
      </c>
    </row>
    <row r="73" spans="1:8" ht="15.75" customHeight="1">
      <c r="A73" s="6"/>
      <c r="B73" s="6" t="s">
        <v>263</v>
      </c>
      <c r="C73" s="11" t="s">
        <v>264</v>
      </c>
      <c r="D73" s="8">
        <v>222000</v>
      </c>
      <c r="E73" s="8">
        <v>148000</v>
      </c>
      <c r="F73" s="8">
        <v>92500</v>
      </c>
      <c r="G73" s="8">
        <v>222000</v>
      </c>
      <c r="H73" s="8">
        <v>175000</v>
      </c>
    </row>
    <row r="74" spans="1:8" ht="15.75" customHeight="1">
      <c r="A74" s="18" t="s">
        <v>281</v>
      </c>
      <c r="B74" s="18"/>
      <c r="C74" s="26"/>
      <c r="D74" s="21">
        <f aca="true" t="shared" si="5" ref="D74:G74">SUM(D51:D73)</f>
        <v>854399.96</v>
      </c>
      <c r="E74" s="21">
        <f t="shared" si="5"/>
        <v>567606.1599999999</v>
      </c>
      <c r="F74" s="21">
        <f t="shared" si="5"/>
        <v>715739.3700000001</v>
      </c>
      <c r="G74" s="21">
        <f t="shared" si="5"/>
        <v>934900</v>
      </c>
      <c r="H74" s="21">
        <f aca="true" t="shared" si="6" ref="H74">SUM(H51:H73)</f>
        <v>948887.0900000001</v>
      </c>
    </row>
    <row r="75" spans="1:7" ht="15">
      <c r="A75" s="6"/>
      <c r="B75" s="6"/>
      <c r="C75" s="11"/>
      <c r="D75" s="8"/>
      <c r="E75" s="8"/>
      <c r="F75" s="8"/>
      <c r="G75" s="8"/>
    </row>
    <row r="76" spans="1:7" ht="15">
      <c r="A76" s="17" t="s">
        <v>330</v>
      </c>
      <c r="B76" s="6"/>
      <c r="C76" s="11"/>
      <c r="D76" s="8"/>
      <c r="E76" s="8"/>
      <c r="F76" s="8"/>
      <c r="G76" s="8"/>
    </row>
    <row r="77" spans="1:8" ht="15">
      <c r="A77" s="6" t="s">
        <v>321</v>
      </c>
      <c r="B77" s="6"/>
      <c r="C77" s="11"/>
      <c r="D77" s="8"/>
      <c r="E77" s="8"/>
      <c r="F77" s="8"/>
      <c r="G77" s="8"/>
      <c r="H77" s="8"/>
    </row>
    <row r="78" spans="1:8" ht="15">
      <c r="A78" s="6"/>
      <c r="B78" s="6" t="s">
        <v>265</v>
      </c>
      <c r="C78" s="6" t="s">
        <v>266</v>
      </c>
      <c r="D78" s="8">
        <v>79575</v>
      </c>
      <c r="E78" s="8">
        <v>0</v>
      </c>
      <c r="F78" s="8">
        <v>79575</v>
      </c>
      <c r="G78" s="8">
        <v>79575</v>
      </c>
      <c r="H78" s="8">
        <v>79575</v>
      </c>
    </row>
    <row r="79" spans="1:8" ht="15">
      <c r="A79" s="6"/>
      <c r="B79" s="6" t="s">
        <v>267</v>
      </c>
      <c r="C79" s="6" t="s">
        <v>268</v>
      </c>
      <c r="D79" s="8">
        <v>113810.88</v>
      </c>
      <c r="E79" s="8">
        <v>125982.88</v>
      </c>
      <c r="F79" s="8">
        <v>223433.42</v>
      </c>
      <c r="G79" s="8">
        <v>110000</v>
      </c>
      <c r="H79" s="8">
        <v>130000</v>
      </c>
    </row>
    <row r="80" spans="4:8" s="6" customFormat="1" ht="15">
      <c r="D80" s="8"/>
      <c r="E80" s="8"/>
      <c r="F80" s="8"/>
      <c r="G80" s="8"/>
      <c r="H80" s="8"/>
    </row>
    <row r="81" spans="1:8" s="6" customFormat="1" ht="15">
      <c r="A81" s="6" t="s">
        <v>331</v>
      </c>
      <c r="D81" s="8"/>
      <c r="E81" s="8"/>
      <c r="F81" s="8"/>
      <c r="G81" s="8"/>
      <c r="H81" s="8"/>
    </row>
    <row r="82" spans="2:8" s="6" customFormat="1" ht="15">
      <c r="B82" s="6" t="s">
        <v>338</v>
      </c>
      <c r="C82" s="6" t="s">
        <v>339</v>
      </c>
      <c r="D82" s="8">
        <f>14300.34+58467.55</f>
        <v>72767.89</v>
      </c>
      <c r="E82" s="8">
        <v>5504.5</v>
      </c>
      <c r="F82" s="8">
        <v>465140.89</v>
      </c>
      <c r="G82" s="8">
        <v>0</v>
      </c>
      <c r="H82" s="8">
        <v>0</v>
      </c>
    </row>
    <row r="83" spans="2:8" s="6" customFormat="1" ht="15">
      <c r="B83" s="6" t="s">
        <v>332</v>
      </c>
      <c r="C83" s="6" t="s">
        <v>342</v>
      </c>
      <c r="D83" s="8">
        <v>104006.5</v>
      </c>
      <c r="E83" s="8">
        <v>50854.89</v>
      </c>
      <c r="F83" s="8">
        <v>144535.11</v>
      </c>
      <c r="G83" s="8">
        <v>140000</v>
      </c>
      <c r="H83" s="8">
        <v>0</v>
      </c>
    </row>
    <row r="84" spans="4:8" s="6" customFormat="1" ht="15">
      <c r="D84" s="8"/>
      <c r="E84" s="8"/>
      <c r="F84" s="8"/>
      <c r="G84" s="8"/>
      <c r="H84" s="8"/>
    </row>
    <row r="85" spans="1:8" s="6" customFormat="1" ht="15">
      <c r="A85" s="6" t="s">
        <v>308</v>
      </c>
      <c r="D85" s="8"/>
      <c r="E85" s="8"/>
      <c r="F85" s="8"/>
      <c r="G85" s="8"/>
      <c r="H85" s="8"/>
    </row>
    <row r="86" spans="2:8" s="6" customFormat="1" ht="15">
      <c r="B86" s="6" t="s">
        <v>340</v>
      </c>
      <c r="C86" s="6" t="s">
        <v>341</v>
      </c>
      <c r="D86" s="8">
        <v>5000</v>
      </c>
      <c r="E86" s="8">
        <v>0</v>
      </c>
      <c r="F86" s="8">
        <v>23200.01</v>
      </c>
      <c r="G86" s="8">
        <v>0</v>
      </c>
      <c r="H86" s="8">
        <v>0</v>
      </c>
    </row>
    <row r="87" spans="2:8" s="6" customFormat="1" ht="15">
      <c r="B87" s="6" t="s">
        <v>348</v>
      </c>
      <c r="C87" s="6" t="s">
        <v>349</v>
      </c>
      <c r="D87" s="8">
        <v>192776</v>
      </c>
      <c r="E87" s="8">
        <v>0</v>
      </c>
      <c r="F87" s="8">
        <v>19761.72</v>
      </c>
      <c r="G87" s="8">
        <v>0</v>
      </c>
      <c r="H87" s="8">
        <v>0</v>
      </c>
    </row>
    <row r="88" spans="1:8" s="6" customFormat="1" ht="15">
      <c r="A88" s="18" t="s">
        <v>281</v>
      </c>
      <c r="B88" s="18"/>
      <c r="C88" s="18"/>
      <c r="D88" s="21">
        <f>SUM(D78:D87)</f>
        <v>567936.27</v>
      </c>
      <c r="E88" s="21">
        <f>SUM(E78:E87)</f>
        <v>182342.27000000002</v>
      </c>
      <c r="F88" s="21">
        <f>SUM(F78:F87)</f>
        <v>955646.15</v>
      </c>
      <c r="G88" s="21">
        <f>SUM(G78:G87)</f>
        <v>329575</v>
      </c>
      <c r="H88" s="21">
        <f>SUM(H78:H87)</f>
        <v>209575</v>
      </c>
    </row>
    <row r="89" spans="4:7" s="6" customFormat="1" ht="15">
      <c r="D89" s="8"/>
      <c r="E89" s="8"/>
      <c r="F89" s="8"/>
      <c r="G89" s="8"/>
    </row>
    <row r="90" spans="1:8" s="6" customFormat="1" ht="15">
      <c r="A90" s="17" t="s">
        <v>335</v>
      </c>
      <c r="D90" s="8"/>
      <c r="E90" s="8"/>
      <c r="F90" s="8"/>
      <c r="G90" s="8"/>
      <c r="H90" s="8"/>
    </row>
    <row r="91" spans="2:8" s="12" customFormat="1" ht="15">
      <c r="B91" s="6" t="s">
        <v>336</v>
      </c>
      <c r="C91" s="11" t="s">
        <v>337</v>
      </c>
      <c r="D91" s="8">
        <v>0</v>
      </c>
      <c r="E91" s="8">
        <v>0</v>
      </c>
      <c r="F91" s="8">
        <v>0</v>
      </c>
      <c r="G91" s="8">
        <v>0</v>
      </c>
      <c r="H91" s="28"/>
    </row>
    <row r="92" spans="1:8" s="12" customFormat="1" ht="15">
      <c r="A92" s="18" t="s">
        <v>281</v>
      </c>
      <c r="B92" s="18"/>
      <c r="C92" s="26"/>
      <c r="D92" s="23">
        <f aca="true" t="shared" si="7" ref="D92:G92">D91</f>
        <v>0</v>
      </c>
      <c r="E92" s="23">
        <f t="shared" si="7"/>
        <v>0</v>
      </c>
      <c r="F92" s="23">
        <f t="shared" si="7"/>
        <v>0</v>
      </c>
      <c r="G92" s="23">
        <f t="shared" si="7"/>
        <v>0</v>
      </c>
      <c r="H92" s="23">
        <f aca="true" t="shared" si="8" ref="H92">H91</f>
        <v>0</v>
      </c>
    </row>
    <row r="93" spans="1:8" s="25" customFormat="1" ht="15.75">
      <c r="A93" s="6"/>
      <c r="B93" s="6"/>
      <c r="C93" s="6"/>
      <c r="D93" s="8"/>
      <c r="E93" s="8"/>
      <c r="F93" s="8"/>
      <c r="G93" s="8"/>
      <c r="H93" s="8"/>
    </row>
    <row r="94" spans="1:8" s="25" customFormat="1" ht="15.75">
      <c r="A94" s="6"/>
      <c r="B94" s="6"/>
      <c r="C94" s="11" t="s">
        <v>313</v>
      </c>
      <c r="D94" s="10">
        <f aca="true" t="shared" si="9" ref="D94:G94">D14+D21+D47+D74+D88+D92</f>
        <v>5886224.58</v>
      </c>
      <c r="E94" s="10">
        <f t="shared" si="9"/>
        <v>5082619.220000001</v>
      </c>
      <c r="F94" s="10">
        <f t="shared" si="9"/>
        <v>6373077.35</v>
      </c>
      <c r="G94" s="10">
        <f t="shared" si="9"/>
        <v>5993533.91</v>
      </c>
      <c r="H94" s="10">
        <f>H14+H21+H47+H74+H88+H92</f>
        <v>6082278.3</v>
      </c>
    </row>
    <row r="95" spans="1:8" s="25" customFormat="1" ht="15.75">
      <c r="A95" s="6"/>
      <c r="B95" s="6"/>
      <c r="C95" s="11"/>
      <c r="D95" s="8"/>
      <c r="E95" s="8"/>
      <c r="F95" s="8"/>
      <c r="G95" s="8"/>
      <c r="H95" s="8"/>
    </row>
    <row r="96" spans="3:8" s="25" customFormat="1" ht="15.75">
      <c r="C96" s="30"/>
      <c r="D96" s="29"/>
      <c r="E96" s="29"/>
      <c r="F96" s="29"/>
      <c r="G96" s="29"/>
      <c r="H96" s="8"/>
    </row>
    <row r="97" spans="3:8" s="25" customFormat="1" ht="15.75">
      <c r="C97" s="30"/>
      <c r="D97" s="29"/>
      <c r="E97" s="29"/>
      <c r="F97" s="29"/>
      <c r="G97" s="29"/>
      <c r="H97" s="8"/>
    </row>
    <row r="98" spans="2:8" s="31" customFormat="1" ht="15.75">
      <c r="B98" s="25"/>
      <c r="C98" s="30"/>
      <c r="D98" s="29"/>
      <c r="E98" s="29"/>
      <c r="F98" s="29"/>
      <c r="G98" s="29"/>
      <c r="H98" s="28"/>
    </row>
    <row r="99" spans="2:8" s="31" customFormat="1" ht="15.75">
      <c r="B99" s="25"/>
      <c r="C99" s="25"/>
      <c r="D99" s="29"/>
      <c r="E99" s="29"/>
      <c r="F99" s="29"/>
      <c r="G99" s="29"/>
      <c r="H99" s="28"/>
    </row>
    <row r="100" spans="2:8" s="32" customFormat="1" ht="15.75">
      <c r="B100" s="25"/>
      <c r="C100" s="25"/>
      <c r="D100" s="29"/>
      <c r="E100" s="29"/>
      <c r="F100" s="29"/>
      <c r="G100" s="29"/>
      <c r="H100" s="36"/>
    </row>
    <row r="101" spans="2:8" s="32" customFormat="1" ht="15.75">
      <c r="B101" s="25"/>
      <c r="C101" s="25"/>
      <c r="D101" s="29"/>
      <c r="E101" s="29"/>
      <c r="F101" s="29"/>
      <c r="G101" s="29"/>
      <c r="H101" s="36"/>
    </row>
    <row r="102" spans="4:8" s="25" customFormat="1" ht="15.75">
      <c r="D102" s="29"/>
      <c r="E102" s="29"/>
      <c r="F102" s="29"/>
      <c r="G102" s="29"/>
      <c r="H102" s="8"/>
    </row>
    <row r="103" spans="2:8" s="32" customFormat="1" ht="15.75">
      <c r="B103" s="25"/>
      <c r="C103" s="25"/>
      <c r="D103" s="29"/>
      <c r="E103" s="29"/>
      <c r="F103" s="29"/>
      <c r="G103" s="29"/>
      <c r="H103" s="36"/>
    </row>
    <row r="104" spans="2:8" s="32" customFormat="1" ht="15.75">
      <c r="B104" s="25"/>
      <c r="C104" s="25"/>
      <c r="D104" s="29"/>
      <c r="E104" s="29"/>
      <c r="F104" s="29"/>
      <c r="G104" s="29"/>
      <c r="H104" s="36"/>
    </row>
    <row r="105" spans="2:8" s="32" customFormat="1" ht="15.75">
      <c r="B105" s="25"/>
      <c r="C105" s="25"/>
      <c r="D105" s="29"/>
      <c r="E105" s="29"/>
      <c r="F105" s="29"/>
      <c r="G105" s="29"/>
      <c r="H105" s="36"/>
    </row>
    <row r="106" spans="4:8" s="25" customFormat="1" ht="15.75">
      <c r="D106" s="29"/>
      <c r="E106" s="29"/>
      <c r="F106" s="29"/>
      <c r="G106" s="29"/>
      <c r="H106" s="8"/>
    </row>
    <row r="107" spans="2:8" s="32" customFormat="1" ht="15.75">
      <c r="B107" s="25"/>
      <c r="C107" s="25"/>
      <c r="D107" s="29"/>
      <c r="E107" s="29"/>
      <c r="F107" s="29"/>
      <c r="G107" s="29"/>
      <c r="H107" s="36"/>
    </row>
    <row r="108" spans="4:8" s="25" customFormat="1" ht="15.75">
      <c r="D108" s="29"/>
      <c r="E108" s="29"/>
      <c r="F108" s="29"/>
      <c r="G108" s="29"/>
      <c r="H108" s="6"/>
    </row>
    <row r="109" spans="2:8" s="31" customFormat="1" ht="15.75">
      <c r="B109" s="25"/>
      <c r="C109" s="25"/>
      <c r="D109" s="29"/>
      <c r="E109" s="29"/>
      <c r="F109" s="29"/>
      <c r="G109" s="29"/>
      <c r="H109" s="12"/>
    </row>
    <row r="110" spans="2:8" s="32" customFormat="1" ht="15.75">
      <c r="B110" s="25"/>
      <c r="C110" s="30"/>
      <c r="D110" s="29"/>
      <c r="E110" s="29"/>
      <c r="F110" s="29"/>
      <c r="G110" s="29"/>
      <c r="H110" s="13"/>
    </row>
    <row r="111" spans="4:8" s="25" customFormat="1" ht="15.75">
      <c r="D111" s="29"/>
      <c r="E111" s="29"/>
      <c r="F111" s="29"/>
      <c r="G111" s="29"/>
      <c r="H111" s="6"/>
    </row>
    <row r="112" spans="2:8" s="4" customFormat="1" ht="15">
      <c r="B112" s="1"/>
      <c r="C112" s="1"/>
      <c r="D112" s="3"/>
      <c r="E112" s="3"/>
      <c r="F112" s="3"/>
      <c r="G112" s="3"/>
      <c r="H112" s="13"/>
    </row>
    <row r="113" spans="4:7" ht="15">
      <c r="D113" s="3"/>
      <c r="E113" s="3"/>
      <c r="F113" s="3"/>
      <c r="G113" s="3"/>
    </row>
    <row r="114" spans="2:8" s="4" customFormat="1" ht="15">
      <c r="B114" s="1"/>
      <c r="C114" s="1"/>
      <c r="D114" s="3"/>
      <c r="E114" s="3"/>
      <c r="F114" s="3"/>
      <c r="G114" s="3"/>
      <c r="H114" s="13"/>
    </row>
    <row r="115" spans="2:8" s="4" customFormat="1" ht="15">
      <c r="B115" s="1"/>
      <c r="C115" s="2"/>
      <c r="D115" s="3"/>
      <c r="E115" s="3"/>
      <c r="F115" s="3"/>
      <c r="G115" s="3"/>
      <c r="H115" s="13"/>
    </row>
    <row r="116" spans="2:8" s="4" customFormat="1" ht="15">
      <c r="B116" s="1"/>
      <c r="C116" s="1"/>
      <c r="D116" s="3"/>
      <c r="E116" s="3"/>
      <c r="F116" s="3"/>
      <c r="G116" s="3"/>
      <c r="H116" s="13"/>
    </row>
    <row r="117" spans="2:8" s="5" customFormat="1" ht="15">
      <c r="B117" s="1"/>
      <c r="C117" s="1"/>
      <c r="D117" s="3"/>
      <c r="E117" s="3"/>
      <c r="F117" s="3"/>
      <c r="G117" s="3"/>
      <c r="H117" s="12"/>
    </row>
    <row r="118" spans="2:8" s="4" customFormat="1" ht="15">
      <c r="B118" s="1"/>
      <c r="C118" s="2"/>
      <c r="D118" s="3"/>
      <c r="E118" s="3"/>
      <c r="F118" s="3"/>
      <c r="G118" s="3"/>
      <c r="H118" s="13"/>
    </row>
    <row r="119" spans="2:8" s="4" customFormat="1" ht="15">
      <c r="B119" s="1"/>
      <c r="C119" s="2"/>
      <c r="D119" s="3"/>
      <c r="E119" s="3"/>
      <c r="F119" s="3"/>
      <c r="G119" s="3"/>
      <c r="H119" s="13"/>
    </row>
    <row r="120" spans="2:8" s="4" customFormat="1" ht="15">
      <c r="B120" s="1"/>
      <c r="C120" s="2"/>
      <c r="D120" s="3"/>
      <c r="E120" s="3"/>
      <c r="F120" s="3"/>
      <c r="G120" s="3"/>
      <c r="H120" s="13"/>
    </row>
    <row r="121" spans="2:8" s="4" customFormat="1" ht="15">
      <c r="B121" s="1"/>
      <c r="C121" s="1"/>
      <c r="D121" s="3"/>
      <c r="E121" s="3"/>
      <c r="F121" s="3"/>
      <c r="G121" s="3"/>
      <c r="H121" s="13"/>
    </row>
    <row r="122" spans="2:8" s="4" customFormat="1" ht="15">
      <c r="B122" s="1"/>
      <c r="C122" s="2"/>
      <c r="D122" s="3"/>
      <c r="E122" s="3"/>
      <c r="F122" s="3"/>
      <c r="G122" s="3"/>
      <c r="H122" s="13"/>
    </row>
    <row r="123" spans="2:8" s="4" customFormat="1" ht="15">
      <c r="B123" s="1"/>
      <c r="C123" s="1"/>
      <c r="D123" s="3"/>
      <c r="E123" s="3"/>
      <c r="F123" s="3"/>
      <c r="G123" s="3"/>
      <c r="H123" s="13"/>
    </row>
    <row r="124" spans="2:8" s="4" customFormat="1" ht="15">
      <c r="B124" s="1"/>
      <c r="C124" s="1"/>
      <c r="D124" s="3"/>
      <c r="E124" s="3"/>
      <c r="F124" s="3"/>
      <c r="G124" s="3"/>
      <c r="H124" s="13"/>
    </row>
    <row r="125" spans="2:8" s="4" customFormat="1" ht="15">
      <c r="B125" s="1"/>
      <c r="C125" s="2"/>
      <c r="D125" s="3"/>
      <c r="E125" s="3"/>
      <c r="F125" s="3"/>
      <c r="G125" s="3"/>
      <c r="H125" s="13"/>
    </row>
    <row r="126" spans="2:8" s="4" customFormat="1" ht="15">
      <c r="B126" s="1"/>
      <c r="C126" s="2"/>
      <c r="D126" s="3"/>
      <c r="E126" s="3"/>
      <c r="F126" s="3"/>
      <c r="G126" s="3"/>
      <c r="H126" s="13"/>
    </row>
    <row r="127" spans="3:7" ht="15">
      <c r="C127" s="2"/>
      <c r="D127" s="3"/>
      <c r="E127" s="3"/>
      <c r="F127" s="3"/>
      <c r="G127" s="3"/>
    </row>
    <row r="128" spans="2:8" s="5" customFormat="1" ht="15">
      <c r="B128" s="1"/>
      <c r="C128" s="1"/>
      <c r="D128" s="3"/>
      <c r="E128" s="3"/>
      <c r="F128" s="3"/>
      <c r="G128" s="3"/>
      <c r="H128" s="12"/>
    </row>
    <row r="129" spans="2:8" s="5" customFormat="1" ht="15">
      <c r="B129" s="1"/>
      <c r="C129" s="1"/>
      <c r="D129" s="3"/>
      <c r="E129" s="3"/>
      <c r="F129" s="3"/>
      <c r="G129" s="3"/>
      <c r="H129" s="12"/>
    </row>
    <row r="130" spans="4:7" ht="15">
      <c r="D130" s="3"/>
      <c r="E130" s="3"/>
      <c r="F130" s="3"/>
      <c r="G130" s="3"/>
    </row>
    <row r="131" spans="3:7" ht="15">
      <c r="C131" s="2"/>
      <c r="D131" s="3"/>
      <c r="E131" s="3"/>
      <c r="F131" s="3"/>
      <c r="G131" s="3"/>
    </row>
    <row r="132" spans="2:8" s="5" customFormat="1" ht="15">
      <c r="B132" s="1"/>
      <c r="C132" s="1"/>
      <c r="D132" s="3"/>
      <c r="E132" s="3"/>
      <c r="F132" s="3"/>
      <c r="G132" s="3"/>
      <c r="H132" s="12"/>
    </row>
    <row r="133" spans="3:7" ht="15">
      <c r="C133" s="2"/>
      <c r="D133" s="3"/>
      <c r="E133" s="3"/>
      <c r="F133" s="3"/>
      <c r="G133" s="3"/>
    </row>
    <row r="134" spans="3:7" ht="15">
      <c r="C134" s="2"/>
      <c r="D134" s="3"/>
      <c r="E134" s="3"/>
      <c r="F134" s="3"/>
      <c r="G134" s="3"/>
    </row>
    <row r="135" spans="3:7" ht="15">
      <c r="C135" s="2"/>
      <c r="D135" s="3"/>
      <c r="E135" s="3"/>
      <c r="F135" s="3"/>
      <c r="G135" s="3"/>
    </row>
    <row r="136" spans="4:7" ht="15">
      <c r="D136" s="3"/>
      <c r="E136" s="3"/>
      <c r="F136" s="3"/>
      <c r="G136" s="3"/>
    </row>
    <row r="137" spans="2:8" s="5" customFormat="1" ht="15">
      <c r="B137" s="1"/>
      <c r="C137" s="2"/>
      <c r="D137" s="3"/>
      <c r="E137" s="3"/>
      <c r="F137" s="3"/>
      <c r="G137" s="3"/>
      <c r="H137" s="12"/>
    </row>
    <row r="138" spans="2:8" s="4" customFormat="1" ht="15">
      <c r="B138" s="1"/>
      <c r="C138" s="2"/>
      <c r="D138" s="3"/>
      <c r="E138" s="3"/>
      <c r="F138" s="3"/>
      <c r="G138" s="3"/>
      <c r="H138" s="13"/>
    </row>
    <row r="139" spans="3:7" ht="15">
      <c r="C139" s="2"/>
      <c r="D139" s="3"/>
      <c r="E139" s="3"/>
      <c r="F139" s="3"/>
      <c r="G139" s="3"/>
    </row>
    <row r="140" spans="3:7" ht="15">
      <c r="C140" s="2"/>
      <c r="D140" s="3"/>
      <c r="E140" s="3"/>
      <c r="F140" s="3"/>
      <c r="G140" s="3"/>
    </row>
    <row r="141" spans="1:8" s="5" customFormat="1" ht="15">
      <c r="A141" s="1"/>
      <c r="B141" s="2"/>
      <c r="C141" s="2"/>
      <c r="D141" s="3"/>
      <c r="E141" s="3"/>
      <c r="F141" s="1"/>
      <c r="G141" s="1"/>
      <c r="H141" s="12"/>
    </row>
    <row r="142" spans="1:8" s="4" customFormat="1" ht="15">
      <c r="A142" s="1"/>
      <c r="B142" s="1"/>
      <c r="C142" s="1"/>
      <c r="D142" s="3"/>
      <c r="E142" s="3"/>
      <c r="F142" s="1"/>
      <c r="G142" s="1"/>
      <c r="H142" s="13"/>
    </row>
    <row r="143" spans="1:8" s="4" customFormat="1" ht="15">
      <c r="A143" s="1"/>
      <c r="B143" s="1"/>
      <c r="C143" s="1"/>
      <c r="D143" s="3"/>
      <c r="E143" s="3"/>
      <c r="F143" s="1"/>
      <c r="G143" s="1"/>
      <c r="H143" s="13"/>
    </row>
    <row r="144" spans="1:8" s="4" customFormat="1" ht="15">
      <c r="A144" s="1"/>
      <c r="B144" s="2"/>
      <c r="C144" s="2"/>
      <c r="D144" s="3"/>
      <c r="E144" s="3"/>
      <c r="F144" s="1"/>
      <c r="G144" s="1"/>
      <c r="H144" s="13"/>
    </row>
    <row r="145" spans="4:5" ht="15">
      <c r="D145" s="3"/>
      <c r="E145" s="3"/>
    </row>
    <row r="146" spans="1:8" s="4" customFormat="1" ht="15">
      <c r="A146" s="1"/>
      <c r="B146" s="2"/>
      <c r="C146" s="2"/>
      <c r="D146" s="3"/>
      <c r="E146" s="3"/>
      <c r="F146" s="1"/>
      <c r="G146" s="1"/>
      <c r="H146" s="13"/>
    </row>
    <row r="147" spans="2:5" ht="15">
      <c r="B147" s="2"/>
      <c r="C147" s="2"/>
      <c r="D147" s="3"/>
      <c r="E147" s="3"/>
    </row>
    <row r="148" spans="2:5" ht="15">
      <c r="B148" s="2"/>
      <c r="C148" s="2"/>
      <c r="D148" s="3"/>
      <c r="E148" s="3"/>
    </row>
    <row r="149" spans="1:8" s="4" customFormat="1" ht="15">
      <c r="A149" s="1"/>
      <c r="B149" s="1"/>
      <c r="C149" s="1"/>
      <c r="D149" s="3"/>
      <c r="E149" s="3"/>
      <c r="F149" s="1"/>
      <c r="G149" s="1"/>
      <c r="H149" s="13"/>
    </row>
    <row r="150" spans="1:8" s="4" customFormat="1" ht="15">
      <c r="A150" s="1"/>
      <c r="B150" s="1"/>
      <c r="C150" s="1"/>
      <c r="D150" s="3"/>
      <c r="E150" s="3"/>
      <c r="F150" s="1"/>
      <c r="G150" s="1"/>
      <c r="H150" s="13"/>
    </row>
    <row r="151" spans="4:5" ht="15">
      <c r="D151" s="3"/>
      <c r="E151" s="3"/>
    </row>
    <row r="152" spans="1:8" s="4" customFormat="1" ht="15">
      <c r="A152" s="1"/>
      <c r="B152" s="2"/>
      <c r="C152" s="2"/>
      <c r="D152" s="3"/>
      <c r="E152" s="3"/>
      <c r="F152" s="1"/>
      <c r="G152" s="1"/>
      <c r="H152" s="13"/>
    </row>
    <row r="153" spans="1:8" s="4" customFormat="1" ht="15">
      <c r="A153" s="1"/>
      <c r="B153" s="1"/>
      <c r="C153" s="1"/>
      <c r="D153" s="3"/>
      <c r="E153" s="3"/>
      <c r="F153" s="1"/>
      <c r="G153" s="1"/>
      <c r="H153" s="13"/>
    </row>
    <row r="154" spans="1:8" s="4" customFormat="1" ht="15">
      <c r="A154" s="1"/>
      <c r="B154" s="1"/>
      <c r="C154" s="1"/>
      <c r="D154" s="3"/>
      <c r="E154" s="3"/>
      <c r="F154" s="1"/>
      <c r="G154" s="1"/>
      <c r="H154" s="13"/>
    </row>
    <row r="155" spans="1:8" s="4" customFormat="1" ht="15">
      <c r="A155" s="1"/>
      <c r="B155" s="1"/>
      <c r="C155" s="1"/>
      <c r="D155" s="3"/>
      <c r="E155" s="3"/>
      <c r="F155" s="1"/>
      <c r="G155" s="1"/>
      <c r="H155" s="13"/>
    </row>
    <row r="156" spans="1:8" s="4" customFormat="1" ht="15">
      <c r="A156" s="1"/>
      <c r="B156" s="1"/>
      <c r="C156" s="1"/>
      <c r="D156" s="3"/>
      <c r="E156" s="3"/>
      <c r="F156" s="1"/>
      <c r="G156" s="1"/>
      <c r="H156" s="13"/>
    </row>
    <row r="157" spans="1:8" s="4" customFormat="1" ht="15">
      <c r="A157" s="1"/>
      <c r="B157" s="1"/>
      <c r="C157" s="1"/>
      <c r="D157" s="3"/>
      <c r="E157" s="3"/>
      <c r="F157" s="1"/>
      <c r="G157" s="1"/>
      <c r="H157" s="13"/>
    </row>
    <row r="158" spans="1:8" s="4" customFormat="1" ht="15">
      <c r="A158" s="1"/>
      <c r="B158" s="1"/>
      <c r="C158" s="1"/>
      <c r="D158" s="3"/>
      <c r="E158" s="3"/>
      <c r="F158" s="1"/>
      <c r="G158" s="1"/>
      <c r="H158" s="13"/>
    </row>
    <row r="159" spans="1:8" s="4" customFormat="1" ht="15">
      <c r="A159" s="1"/>
      <c r="B159" s="1"/>
      <c r="C159" s="1"/>
      <c r="D159" s="3"/>
      <c r="E159" s="3"/>
      <c r="F159" s="1"/>
      <c r="G159" s="1"/>
      <c r="H159" s="13"/>
    </row>
    <row r="160" spans="1:8" s="4" customFormat="1" ht="15">
      <c r="A160" s="1"/>
      <c r="B160" s="1"/>
      <c r="C160" s="1"/>
      <c r="D160" s="3"/>
      <c r="E160" s="3"/>
      <c r="F160" s="1"/>
      <c r="G160" s="1"/>
      <c r="H160" s="13"/>
    </row>
    <row r="161" spans="1:8" s="4" customFormat="1" ht="15">
      <c r="A161" s="1"/>
      <c r="B161" s="1"/>
      <c r="C161" s="1"/>
      <c r="D161" s="3"/>
      <c r="E161" s="3"/>
      <c r="F161" s="1"/>
      <c r="G161" s="1"/>
      <c r="H161" s="13"/>
    </row>
    <row r="162" spans="1:8" s="4" customFormat="1" ht="15">
      <c r="A162" s="1"/>
      <c r="B162" s="1"/>
      <c r="C162" s="1"/>
      <c r="D162" s="3"/>
      <c r="E162" s="3"/>
      <c r="F162" s="1"/>
      <c r="G162" s="1"/>
      <c r="H162" s="13"/>
    </row>
    <row r="163" spans="1:8" s="4" customFormat="1" ht="15">
      <c r="A163" s="1"/>
      <c r="B163" s="1"/>
      <c r="C163" s="1"/>
      <c r="D163" s="3"/>
      <c r="E163" s="3"/>
      <c r="F163" s="1"/>
      <c r="G163" s="1"/>
      <c r="H163" s="13"/>
    </row>
    <row r="164" spans="1:8" s="4" customFormat="1" ht="15">
      <c r="A164" s="1"/>
      <c r="B164" s="1"/>
      <c r="C164" s="1"/>
      <c r="D164" s="3"/>
      <c r="E164" s="3"/>
      <c r="F164" s="1"/>
      <c r="G164" s="1"/>
      <c r="H164" s="13"/>
    </row>
    <row r="165" spans="1:8" s="4" customFormat="1" ht="15">
      <c r="A165" s="1"/>
      <c r="B165" s="1"/>
      <c r="C165" s="1"/>
      <c r="D165" s="3"/>
      <c r="E165" s="3"/>
      <c r="F165" s="1"/>
      <c r="G165" s="1"/>
      <c r="H165" s="13"/>
    </row>
    <row r="166" spans="1:8" s="5" customFormat="1" ht="15">
      <c r="A166" s="1"/>
      <c r="B166" s="1"/>
      <c r="C166" s="1"/>
      <c r="D166" s="3"/>
      <c r="E166" s="3"/>
      <c r="F166" s="1"/>
      <c r="G166" s="1"/>
      <c r="H166" s="12"/>
    </row>
    <row r="167" spans="1:8" s="5" customFormat="1" ht="15">
      <c r="A167" s="1"/>
      <c r="B167" s="1"/>
      <c r="C167" s="1"/>
      <c r="D167" s="3"/>
      <c r="E167" s="3"/>
      <c r="F167" s="1"/>
      <c r="G167" s="1"/>
      <c r="H167" s="12"/>
    </row>
    <row r="168" spans="1:8" s="5" customFormat="1" ht="15">
      <c r="A168" s="1"/>
      <c r="B168" s="1"/>
      <c r="C168" s="1"/>
      <c r="D168" s="3"/>
      <c r="E168" s="3"/>
      <c r="F168" s="1"/>
      <c r="G168" s="1"/>
      <c r="H168" s="12"/>
    </row>
    <row r="169" spans="1:8" s="5" customFormat="1" ht="15">
      <c r="A169" s="1"/>
      <c r="B169" s="1"/>
      <c r="C169" s="1"/>
      <c r="D169" s="3"/>
      <c r="E169" s="3"/>
      <c r="F169" s="1"/>
      <c r="G169" s="1"/>
      <c r="H169" s="12"/>
    </row>
    <row r="170" spans="1:8" s="5" customFormat="1" ht="15">
      <c r="A170" s="1"/>
      <c r="B170" s="1"/>
      <c r="C170" s="1"/>
      <c r="D170" s="3"/>
      <c r="E170" s="3"/>
      <c r="F170" s="1"/>
      <c r="G170" s="1"/>
      <c r="H170" s="12"/>
    </row>
    <row r="171" spans="1:8" s="5" customFormat="1" ht="15">
      <c r="A171" s="1"/>
      <c r="B171" s="1"/>
      <c r="C171" s="1"/>
      <c r="D171" s="3"/>
      <c r="E171" s="3"/>
      <c r="F171" s="1"/>
      <c r="G171" s="1"/>
      <c r="H171" s="12"/>
    </row>
    <row r="172" spans="1:8" s="5" customFormat="1" ht="15">
      <c r="A172" s="1"/>
      <c r="B172" s="1"/>
      <c r="C172" s="1"/>
      <c r="D172" s="3"/>
      <c r="E172" s="3"/>
      <c r="F172" s="1"/>
      <c r="G172" s="1"/>
      <c r="H172" s="12"/>
    </row>
    <row r="173" spans="1:8" s="4" customFormat="1" ht="15">
      <c r="A173" s="1"/>
      <c r="B173" s="2"/>
      <c r="C173" s="1"/>
      <c r="D173" s="3"/>
      <c r="E173" s="3"/>
      <c r="F173" s="1"/>
      <c r="G173" s="1"/>
      <c r="H173" s="13"/>
    </row>
    <row r="174" spans="1:8" s="4" customFormat="1" ht="15">
      <c r="A174" s="1"/>
      <c r="B174" s="2"/>
      <c r="C174" s="2"/>
      <c r="D174" s="3"/>
      <c r="E174" s="3"/>
      <c r="F174" s="1"/>
      <c r="G174" s="1"/>
      <c r="H174" s="13"/>
    </row>
    <row r="175" spans="1:8" s="4" customFormat="1" ht="15">
      <c r="A175" s="1"/>
      <c r="B175" s="2"/>
      <c r="C175" s="2"/>
      <c r="D175" s="3"/>
      <c r="E175" s="3"/>
      <c r="F175" s="1"/>
      <c r="G175" s="1"/>
      <c r="H175" s="13"/>
    </row>
    <row r="176" spans="1:8" s="5" customFormat="1" ht="15">
      <c r="A176" s="1"/>
      <c r="B176" s="2"/>
      <c r="C176" s="2"/>
      <c r="D176" s="3"/>
      <c r="E176" s="3"/>
      <c r="F176" s="1"/>
      <c r="G176" s="1"/>
      <c r="H176" s="12"/>
    </row>
    <row r="177" spans="1:8" s="5" customFormat="1" ht="15">
      <c r="A177" s="1"/>
      <c r="B177" s="1"/>
      <c r="C177" s="1"/>
      <c r="D177" s="3"/>
      <c r="E177" s="3"/>
      <c r="F177" s="1"/>
      <c r="G177" s="1"/>
      <c r="H177" s="12"/>
    </row>
    <row r="178" spans="1:8" s="5" customFormat="1" ht="15">
      <c r="A178" s="1"/>
      <c r="B178" s="1"/>
      <c r="C178" s="1"/>
      <c r="D178" s="3"/>
      <c r="E178" s="3"/>
      <c r="F178" s="1"/>
      <c r="G178" s="1"/>
      <c r="H178" s="12"/>
    </row>
    <row r="179" spans="1:8" s="5" customFormat="1" ht="15">
      <c r="A179" s="1"/>
      <c r="B179" s="1"/>
      <c r="C179" s="1"/>
      <c r="D179" s="3"/>
      <c r="E179" s="3"/>
      <c r="F179" s="1"/>
      <c r="G179" s="1"/>
      <c r="H179" s="12"/>
    </row>
    <row r="180" spans="1:8" s="5" customFormat="1" ht="15">
      <c r="A180" s="1"/>
      <c r="B180" s="1"/>
      <c r="C180" s="1"/>
      <c r="D180" s="3"/>
      <c r="E180" s="3"/>
      <c r="F180" s="1"/>
      <c r="G180" s="1"/>
      <c r="H180" s="12"/>
    </row>
    <row r="181" spans="1:8" s="5" customFormat="1" ht="15">
      <c r="A181" s="1"/>
      <c r="B181" s="1"/>
      <c r="C181" s="1"/>
      <c r="D181" s="3"/>
      <c r="E181" s="3"/>
      <c r="F181" s="1"/>
      <c r="G181" s="1"/>
      <c r="H181" s="12"/>
    </row>
    <row r="182" spans="1:8" s="5" customFormat="1" ht="15">
      <c r="A182" s="1"/>
      <c r="B182" s="1"/>
      <c r="C182" s="1"/>
      <c r="D182" s="3"/>
      <c r="E182" s="3"/>
      <c r="F182" s="1"/>
      <c r="G182" s="1"/>
      <c r="H182" s="12"/>
    </row>
    <row r="183" spans="1:8" s="4" customFormat="1" ht="15">
      <c r="A183" s="1"/>
      <c r="B183" s="1"/>
      <c r="C183" s="1"/>
      <c r="D183" s="3"/>
      <c r="E183" s="3"/>
      <c r="F183" s="1"/>
      <c r="G183" s="1"/>
      <c r="H183" s="13"/>
    </row>
    <row r="184" spans="1:8" s="5" customFormat="1" ht="15">
      <c r="A184" s="1"/>
      <c r="B184" s="1"/>
      <c r="C184" s="1"/>
      <c r="D184" s="3"/>
      <c r="E184" s="3"/>
      <c r="F184" s="1"/>
      <c r="G184" s="1"/>
      <c r="H184" s="12"/>
    </row>
    <row r="185" spans="1:8" s="4" customFormat="1" ht="15">
      <c r="A185" s="1"/>
      <c r="B185" s="2"/>
      <c r="C185" s="2"/>
      <c r="D185" s="3"/>
      <c r="E185" s="3"/>
      <c r="F185" s="1"/>
      <c r="G185" s="1"/>
      <c r="H185" s="13"/>
    </row>
    <row r="186" spans="4:5" ht="15">
      <c r="D186" s="3"/>
      <c r="E186" s="3"/>
    </row>
    <row r="187" spans="1:8" s="4" customFormat="1" ht="15">
      <c r="A187" s="1"/>
      <c r="B187" s="1"/>
      <c r="C187" s="1"/>
      <c r="D187" s="3"/>
      <c r="E187" s="3"/>
      <c r="F187" s="1"/>
      <c r="G187" s="1"/>
      <c r="H187" s="13"/>
    </row>
    <row r="188" spans="1:8" s="4" customFormat="1" ht="15">
      <c r="A188" s="1"/>
      <c r="B188" s="2"/>
      <c r="C188" s="2"/>
      <c r="D188" s="3"/>
      <c r="E188" s="3"/>
      <c r="F188" s="1"/>
      <c r="G188" s="1"/>
      <c r="H188" s="13"/>
    </row>
    <row r="189" spans="1:8" s="4" customFormat="1" ht="15">
      <c r="A189" s="1"/>
      <c r="B189" s="1"/>
      <c r="C189" s="1"/>
      <c r="D189" s="3"/>
      <c r="E189" s="3"/>
      <c r="F189" s="1"/>
      <c r="G189" s="1"/>
      <c r="H189" s="13"/>
    </row>
    <row r="190" spans="4:5" ht="15">
      <c r="D190" s="3"/>
      <c r="E190" s="3"/>
    </row>
    <row r="191" spans="1:8" s="4" customFormat="1" ht="15">
      <c r="A191" s="1"/>
      <c r="B191" s="1"/>
      <c r="C191" s="1"/>
      <c r="D191" s="3"/>
      <c r="E191" s="3"/>
      <c r="F191" s="1"/>
      <c r="G191" s="1"/>
      <c r="H191" s="13"/>
    </row>
    <row r="192" spans="1:8" s="4" customFormat="1" ht="15">
      <c r="A192" s="1"/>
      <c r="B192" s="1"/>
      <c r="C192" s="1"/>
      <c r="D192" s="3"/>
      <c r="E192" s="3"/>
      <c r="F192" s="1"/>
      <c r="G192" s="1"/>
      <c r="H192" s="13"/>
    </row>
    <row r="193" spans="1:8" s="4" customFormat="1" ht="15">
      <c r="A193" s="1"/>
      <c r="B193" s="1"/>
      <c r="C193" s="1"/>
      <c r="D193" s="3"/>
      <c r="E193" s="3"/>
      <c r="F193" s="1"/>
      <c r="G193" s="1"/>
      <c r="H193" s="13"/>
    </row>
    <row r="194" spans="2:5" ht="15">
      <c r="B194" s="2"/>
      <c r="C194" s="2"/>
      <c r="D194" s="3"/>
      <c r="E194" s="3"/>
    </row>
    <row r="195" spans="4:5" ht="15">
      <c r="D195" s="3"/>
      <c r="E195" s="3"/>
    </row>
    <row r="196" spans="4:5" ht="15">
      <c r="D196" s="3"/>
      <c r="E196" s="3"/>
    </row>
    <row r="197" spans="4:5" ht="15">
      <c r="D197" s="3"/>
      <c r="E197" s="3"/>
    </row>
    <row r="198" spans="4:5" ht="15">
      <c r="D198" s="3"/>
      <c r="E198" s="3"/>
    </row>
    <row r="199" spans="1:8" s="4" customFormat="1" ht="15">
      <c r="A199" s="1"/>
      <c r="B199" s="1"/>
      <c r="C199" s="1"/>
      <c r="D199" s="3"/>
      <c r="E199" s="3"/>
      <c r="F199" s="1"/>
      <c r="G199" s="1"/>
      <c r="H199" s="13"/>
    </row>
    <row r="200" spans="4:5" ht="17.25" customHeight="1">
      <c r="D200" s="3"/>
      <c r="E200" s="3"/>
    </row>
    <row r="201" spans="1:8" s="4" customFormat="1" ht="15">
      <c r="A201" s="1"/>
      <c r="B201" s="1"/>
      <c r="C201" s="1"/>
      <c r="D201" s="3"/>
      <c r="E201" s="3"/>
      <c r="F201" s="1"/>
      <c r="G201" s="1"/>
      <c r="H201" s="13"/>
    </row>
    <row r="202" spans="2:5" ht="15">
      <c r="B202" s="2"/>
      <c r="C202" s="2"/>
      <c r="D202" s="3"/>
      <c r="E202" s="3"/>
    </row>
    <row r="203" spans="2:5" ht="15">
      <c r="B203" s="2"/>
      <c r="C203" s="2"/>
      <c r="D203" s="3"/>
      <c r="E203" s="3"/>
    </row>
    <row r="204" spans="2:5" ht="15">
      <c r="B204" s="2"/>
      <c r="C204" s="2"/>
      <c r="D204" s="3"/>
      <c r="E204" s="3"/>
    </row>
    <row r="205" spans="4:5" ht="15">
      <c r="D205" s="3"/>
      <c r="E205" s="3"/>
    </row>
    <row r="206" spans="4:5" ht="15">
      <c r="D206" s="3"/>
      <c r="E206" s="3"/>
    </row>
    <row r="207" spans="4:5" ht="15">
      <c r="D207" s="3"/>
      <c r="E207" s="3"/>
    </row>
  </sheetData>
  <mergeCells count="9">
    <mergeCell ref="A1:F1"/>
    <mergeCell ref="F6:F7"/>
    <mergeCell ref="D6:D7"/>
    <mergeCell ref="E6:E7"/>
    <mergeCell ref="A3:F3"/>
    <mergeCell ref="H6:H7"/>
    <mergeCell ref="A4:F4"/>
    <mergeCell ref="A2:F2"/>
    <mergeCell ref="G6:G7"/>
  </mergeCells>
  <printOptions headings="1"/>
  <pageMargins left="0.7" right="0.7" top="0.75" bottom="0.75" header="0.3" footer="0.3"/>
  <pageSetup fitToHeight="6" fitToWidth="1" horizontalDpi="600" verticalDpi="600" orientation="landscape" scale="85" r:id="rId1"/>
  <headerFooter>
    <oddHeader>&amp;C&amp;G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workbookViewId="0" topLeftCell="A1">
      <pane ySplit="7" topLeftCell="A8" activePane="bottomLeft" state="frozen"/>
      <selection pane="bottomLeft" activeCell="H8" sqref="H1:H1048576"/>
    </sheetView>
  </sheetViews>
  <sheetFormatPr defaultColWidth="9.140625" defaultRowHeight="15"/>
  <cols>
    <col min="1" max="1" width="3.7109375" style="17" customWidth="1"/>
    <col min="2" max="2" width="11.421875" style="6" bestFit="1" customWidth="1"/>
    <col min="3" max="3" width="38.140625" style="6" bestFit="1" customWidth="1"/>
    <col min="4" max="4" width="14.140625" style="6" customWidth="1"/>
    <col min="5" max="5" width="14.7109375" style="6" customWidth="1"/>
    <col min="6" max="6" width="14.140625" style="11" customWidth="1"/>
    <col min="7" max="7" width="14.28125" style="6" customWidth="1"/>
    <col min="8" max="8" width="14.57421875" style="8" customWidth="1"/>
    <col min="9" max="10" width="9.140625" style="6" customWidth="1"/>
    <col min="11" max="11" width="10.140625" style="6" bestFit="1" customWidth="1"/>
    <col min="12" max="16384" width="9.140625" style="6" customWidth="1"/>
  </cols>
  <sheetData>
    <row r="1" spans="2:8" ht="23.25">
      <c r="B1" s="41" t="s">
        <v>0</v>
      </c>
      <c r="C1" s="41"/>
      <c r="D1" s="41"/>
      <c r="E1" s="41"/>
      <c r="F1" s="41"/>
      <c r="G1" s="41"/>
      <c r="H1" s="41"/>
    </row>
    <row r="2" spans="2:8" ht="23.25">
      <c r="B2" s="41" t="s">
        <v>365</v>
      </c>
      <c r="C2" s="41"/>
      <c r="D2" s="41"/>
      <c r="E2" s="41"/>
      <c r="F2" s="41"/>
      <c r="G2" s="41"/>
      <c r="H2" s="41"/>
    </row>
    <row r="3" spans="1:8" ht="23.25" customHeight="1">
      <c r="A3" s="43" t="s">
        <v>375</v>
      </c>
      <c r="B3" s="43"/>
      <c r="C3" s="43"/>
      <c r="D3" s="43"/>
      <c r="E3" s="43"/>
      <c r="F3" s="43"/>
      <c r="G3" s="43"/>
      <c r="H3" s="43"/>
    </row>
    <row r="4" spans="2:8" ht="23.25">
      <c r="B4" s="41" t="s">
        <v>280</v>
      </c>
      <c r="C4" s="41"/>
      <c r="D4" s="41"/>
      <c r="E4" s="41"/>
      <c r="F4" s="41"/>
      <c r="G4" s="41"/>
      <c r="H4" s="41"/>
    </row>
    <row r="5" spans="4:8" ht="15" customHeight="1">
      <c r="D5" s="42"/>
      <c r="E5" s="42"/>
      <c r="F5" s="42"/>
      <c r="G5" s="42"/>
      <c r="H5" s="42"/>
    </row>
    <row r="6" spans="2:8" ht="15" customHeight="1">
      <c r="B6" s="7"/>
      <c r="C6" s="7"/>
      <c r="D6" s="39" t="s">
        <v>343</v>
      </c>
      <c r="E6" s="39" t="s">
        <v>355</v>
      </c>
      <c r="F6" s="44" t="s">
        <v>366</v>
      </c>
      <c r="G6" s="39" t="s">
        <v>367</v>
      </c>
      <c r="H6" s="39" t="s">
        <v>376</v>
      </c>
    </row>
    <row r="7" spans="2:8" ht="15">
      <c r="B7" s="7" t="s">
        <v>1</v>
      </c>
      <c r="C7" s="7" t="s">
        <v>3</v>
      </c>
      <c r="D7" s="39"/>
      <c r="E7" s="39"/>
      <c r="F7" s="44"/>
      <c r="G7" s="39"/>
      <c r="H7" s="39"/>
    </row>
    <row r="8" spans="2:8" ht="15">
      <c r="B8" s="7"/>
      <c r="C8" s="7"/>
      <c r="D8" s="14"/>
      <c r="E8" s="34"/>
      <c r="F8" s="38"/>
      <c r="G8" s="14"/>
      <c r="H8" s="14"/>
    </row>
    <row r="9" spans="1:7" ht="15">
      <c r="A9" s="17" t="s">
        <v>282</v>
      </c>
      <c r="D9" s="8"/>
      <c r="E9" s="8"/>
      <c r="F9" s="10"/>
      <c r="G9" s="8"/>
    </row>
    <row r="10" spans="2:8" ht="15">
      <c r="B10" s="6" t="s">
        <v>2</v>
      </c>
      <c r="C10" s="6" t="s">
        <v>4</v>
      </c>
      <c r="D10" s="8">
        <v>32265</v>
      </c>
      <c r="E10" s="8">
        <v>30780</v>
      </c>
      <c r="F10" s="10">
        <v>30781</v>
      </c>
      <c r="G10" s="8">
        <v>30780</v>
      </c>
      <c r="H10" s="8">
        <v>30780</v>
      </c>
    </row>
    <row r="11" spans="2:8" ht="15">
      <c r="B11" s="6" t="s">
        <v>5</v>
      </c>
      <c r="C11" s="11" t="s">
        <v>6</v>
      </c>
      <c r="D11" s="8">
        <v>0</v>
      </c>
      <c r="E11" s="8">
        <v>0</v>
      </c>
      <c r="F11" s="10">
        <v>0</v>
      </c>
      <c r="G11" s="8">
        <v>0</v>
      </c>
      <c r="H11" s="8">
        <v>3000</v>
      </c>
    </row>
    <row r="12" spans="1:8" ht="15">
      <c r="A12" s="18" t="s">
        <v>281</v>
      </c>
      <c r="B12" s="15"/>
      <c r="C12" s="16"/>
      <c r="D12" s="21">
        <f aca="true" t="shared" si="0" ref="D12:H12">SUM(D10:D11)</f>
        <v>32265</v>
      </c>
      <c r="E12" s="21">
        <f t="shared" si="0"/>
        <v>30780</v>
      </c>
      <c r="F12" s="23">
        <f t="shared" si="0"/>
        <v>30781</v>
      </c>
      <c r="G12" s="21">
        <f t="shared" si="0"/>
        <v>30780</v>
      </c>
      <c r="H12" s="21">
        <f t="shared" si="0"/>
        <v>33780</v>
      </c>
    </row>
    <row r="13" spans="3:8" ht="15">
      <c r="C13" s="11"/>
      <c r="D13" s="9"/>
      <c r="E13" s="9"/>
      <c r="F13" s="22"/>
      <c r="G13" s="9"/>
      <c r="H13" s="9"/>
    </row>
    <row r="14" spans="1:7" ht="15">
      <c r="A14" s="17" t="s">
        <v>283</v>
      </c>
      <c r="C14" s="11"/>
      <c r="D14" s="8"/>
      <c r="E14" s="8"/>
      <c r="F14" s="10"/>
      <c r="G14" s="8"/>
    </row>
    <row r="15" spans="2:8" ht="15">
      <c r="B15" s="6" t="s">
        <v>7</v>
      </c>
      <c r="C15" s="6" t="s">
        <v>8</v>
      </c>
      <c r="D15" s="8">
        <v>40294.08</v>
      </c>
      <c r="E15" s="8">
        <v>40294.08</v>
      </c>
      <c r="F15" s="10">
        <v>40294.08</v>
      </c>
      <c r="G15" s="8">
        <v>55000</v>
      </c>
      <c r="H15" s="10">
        <v>40294.08</v>
      </c>
    </row>
    <row r="16" spans="2:8" ht="15">
      <c r="B16" s="6" t="s">
        <v>9</v>
      </c>
      <c r="C16" s="11" t="s">
        <v>10</v>
      </c>
      <c r="D16" s="8">
        <v>3282.72</v>
      </c>
      <c r="E16" s="8">
        <v>3282.72</v>
      </c>
      <c r="F16" s="10">
        <v>3282.72</v>
      </c>
      <c r="G16" s="8">
        <v>3282.72</v>
      </c>
      <c r="H16" s="8">
        <v>3282.72</v>
      </c>
    </row>
    <row r="17" spans="2:8" ht="15">
      <c r="B17" s="6" t="s">
        <v>11</v>
      </c>
      <c r="C17" s="11" t="s">
        <v>12</v>
      </c>
      <c r="D17" s="8">
        <v>64149.79</v>
      </c>
      <c r="E17" s="8">
        <v>61473.38</v>
      </c>
      <c r="F17" s="10">
        <v>46832.74</v>
      </c>
      <c r="G17" s="8">
        <v>47722.95</v>
      </c>
      <c r="H17" s="8">
        <v>49223.58</v>
      </c>
    </row>
    <row r="18" spans="2:8" ht="15">
      <c r="B18" s="6" t="s">
        <v>13</v>
      </c>
      <c r="C18" s="11" t="s">
        <v>14</v>
      </c>
      <c r="D18" s="8">
        <v>17867.87</v>
      </c>
      <c r="E18" s="8">
        <v>6736.74</v>
      </c>
      <c r="F18" s="10">
        <v>613.94</v>
      </c>
      <c r="G18" s="8">
        <v>3000</v>
      </c>
      <c r="H18" s="8">
        <v>5000</v>
      </c>
    </row>
    <row r="19" spans="2:8" ht="15">
      <c r="B19" s="6" t="s">
        <v>15</v>
      </c>
      <c r="C19" s="11" t="s">
        <v>16</v>
      </c>
      <c r="D19" s="8">
        <v>48345.67</v>
      </c>
      <c r="E19" s="8">
        <v>41523.7</v>
      </c>
      <c r="F19" s="10">
        <v>47284.61</v>
      </c>
      <c r="G19" s="8">
        <v>57306.95</v>
      </c>
      <c r="H19" s="8">
        <f>49223.58+9000</f>
        <v>58223.58</v>
      </c>
    </row>
    <row r="20" spans="2:8" ht="15">
      <c r="B20" s="6" t="s">
        <v>17</v>
      </c>
      <c r="C20" s="11" t="s">
        <v>18</v>
      </c>
      <c r="D20" s="8">
        <v>1157</v>
      </c>
      <c r="E20" s="8">
        <v>0</v>
      </c>
      <c r="F20" s="10">
        <v>0</v>
      </c>
      <c r="G20" s="8">
        <v>0</v>
      </c>
      <c r="H20" s="8">
        <v>0</v>
      </c>
    </row>
    <row r="21" spans="2:8" ht="15">
      <c r="B21" s="6" t="s">
        <v>19</v>
      </c>
      <c r="C21" s="6" t="s">
        <v>20</v>
      </c>
      <c r="D21" s="8">
        <v>13796.85</v>
      </c>
      <c r="E21" s="8">
        <v>0</v>
      </c>
      <c r="F21" s="10">
        <v>0</v>
      </c>
      <c r="G21" s="8">
        <v>0</v>
      </c>
      <c r="H21" s="8">
        <v>0</v>
      </c>
    </row>
    <row r="22" spans="2:8" ht="15">
      <c r="B22" s="6" t="s">
        <v>21</v>
      </c>
      <c r="C22" s="6" t="s">
        <v>22</v>
      </c>
      <c r="D22" s="8">
        <v>7332.5</v>
      </c>
      <c r="E22" s="8">
        <f>1500.31+3425</f>
        <v>4925.3099999999995</v>
      </c>
      <c r="F22" s="10">
        <f>2191.39+2100</f>
        <v>4291.389999999999</v>
      </c>
      <c r="G22" s="8">
        <v>10000</v>
      </c>
      <c r="H22" s="8">
        <v>8000</v>
      </c>
    </row>
    <row r="23" spans="2:8" ht="15">
      <c r="B23" s="6" t="s">
        <v>23</v>
      </c>
      <c r="C23" s="6" t="s">
        <v>24</v>
      </c>
      <c r="D23" s="8">
        <v>3014.39</v>
      </c>
      <c r="E23" s="8">
        <v>831.78</v>
      </c>
      <c r="F23" s="10">
        <v>620.66</v>
      </c>
      <c r="G23" s="8">
        <v>3500</v>
      </c>
      <c r="H23" s="8">
        <v>2000</v>
      </c>
    </row>
    <row r="24" spans="1:8" ht="15">
      <c r="A24" s="18" t="s">
        <v>281</v>
      </c>
      <c r="B24" s="18"/>
      <c r="C24" s="18"/>
      <c r="D24" s="21">
        <f aca="true" t="shared" si="1" ref="D24:H24">SUM(D15:D23)</f>
        <v>199240.87000000002</v>
      </c>
      <c r="E24" s="21">
        <f t="shared" si="1"/>
        <v>159067.71</v>
      </c>
      <c r="F24" s="23">
        <f t="shared" si="1"/>
        <v>143220.14000000004</v>
      </c>
      <c r="G24" s="21">
        <f t="shared" si="1"/>
        <v>179812.62</v>
      </c>
      <c r="H24" s="21">
        <f t="shared" si="1"/>
        <v>166023.96000000002</v>
      </c>
    </row>
    <row r="25" spans="2:8" ht="15">
      <c r="B25" s="17"/>
      <c r="C25" s="17"/>
      <c r="D25" s="9"/>
      <c r="E25" s="9"/>
      <c r="F25" s="22"/>
      <c r="G25" s="9"/>
      <c r="H25" s="9"/>
    </row>
    <row r="26" spans="1:7" ht="15">
      <c r="A26" s="17" t="s">
        <v>284</v>
      </c>
      <c r="D26" s="8"/>
      <c r="E26" s="8"/>
      <c r="F26" s="10"/>
      <c r="G26" s="8"/>
    </row>
    <row r="27" spans="2:8" ht="15">
      <c r="B27" s="6" t="s">
        <v>25</v>
      </c>
      <c r="C27" s="6" t="s">
        <v>27</v>
      </c>
      <c r="D27" s="8">
        <v>16132.5</v>
      </c>
      <c r="E27" s="8">
        <v>15390</v>
      </c>
      <c r="F27" s="10">
        <v>15390</v>
      </c>
      <c r="G27" s="8">
        <v>15390</v>
      </c>
      <c r="H27" s="8">
        <v>15390</v>
      </c>
    </row>
    <row r="28" spans="2:8" ht="15">
      <c r="B28" s="6" t="s">
        <v>28</v>
      </c>
      <c r="C28" s="6" t="s">
        <v>26</v>
      </c>
      <c r="D28" s="8">
        <v>392.8</v>
      </c>
      <c r="E28" s="8">
        <v>570.19</v>
      </c>
      <c r="F28" s="10">
        <v>0</v>
      </c>
      <c r="G28" s="8">
        <v>800</v>
      </c>
      <c r="H28" s="8">
        <v>800</v>
      </c>
    </row>
    <row r="29" spans="2:8" ht="15">
      <c r="B29" s="6" t="s">
        <v>29</v>
      </c>
      <c r="C29" s="6" t="s">
        <v>30</v>
      </c>
      <c r="D29" s="8">
        <v>134224.2</v>
      </c>
      <c r="E29" s="8">
        <v>141579.39</v>
      </c>
      <c r="F29" s="10">
        <v>249723.98</v>
      </c>
      <c r="G29" s="8">
        <v>140000</v>
      </c>
      <c r="H29" s="8">
        <v>140000</v>
      </c>
    </row>
    <row r="30" spans="2:8" ht="15">
      <c r="B30" s="6" t="s">
        <v>314</v>
      </c>
      <c r="C30" s="6" t="s">
        <v>315</v>
      </c>
      <c r="D30" s="8">
        <v>65225.54</v>
      </c>
      <c r="E30" s="8">
        <v>67875.1</v>
      </c>
      <c r="F30" s="10">
        <v>70221.45</v>
      </c>
      <c r="G30" s="8">
        <v>73000</v>
      </c>
      <c r="H30" s="8">
        <v>73760</v>
      </c>
    </row>
    <row r="31" spans="2:8" ht="15">
      <c r="B31" s="6" t="s">
        <v>31</v>
      </c>
      <c r="C31" s="6" t="s">
        <v>32</v>
      </c>
      <c r="D31" s="8">
        <v>1018.77</v>
      </c>
      <c r="E31" s="8">
        <v>207.55</v>
      </c>
      <c r="F31" s="10">
        <v>2801.49</v>
      </c>
      <c r="G31" s="8">
        <v>800</v>
      </c>
      <c r="H31" s="8">
        <v>800</v>
      </c>
    </row>
    <row r="32" spans="1:8" ht="15">
      <c r="A32" s="18" t="s">
        <v>281</v>
      </c>
      <c r="B32" s="18"/>
      <c r="C32" s="18"/>
      <c r="D32" s="21">
        <f aca="true" t="shared" si="2" ref="D32:H32">SUM(D27:D31)</f>
        <v>216993.81</v>
      </c>
      <c r="E32" s="21">
        <f t="shared" si="2"/>
        <v>225622.23</v>
      </c>
      <c r="F32" s="23">
        <f t="shared" si="2"/>
        <v>338136.92</v>
      </c>
      <c r="G32" s="21">
        <f t="shared" si="2"/>
        <v>229990</v>
      </c>
      <c r="H32" s="21">
        <f t="shared" si="2"/>
        <v>230750</v>
      </c>
    </row>
    <row r="33" spans="2:8" ht="15">
      <c r="B33" s="17"/>
      <c r="C33" s="17"/>
      <c r="D33" s="9"/>
      <c r="E33" s="9"/>
      <c r="F33" s="22"/>
      <c r="G33" s="9"/>
      <c r="H33" s="9"/>
    </row>
    <row r="34" spans="1:7" ht="15">
      <c r="A34" s="17" t="s">
        <v>285</v>
      </c>
      <c r="D34" s="8"/>
      <c r="E34" s="8"/>
      <c r="F34" s="10"/>
      <c r="G34" s="8"/>
    </row>
    <row r="35" spans="2:8" ht="15">
      <c r="B35" s="6" t="s">
        <v>33</v>
      </c>
      <c r="C35" s="6" t="s">
        <v>34</v>
      </c>
      <c r="D35" s="8">
        <v>21573</v>
      </c>
      <c r="E35" s="8">
        <v>19563</v>
      </c>
      <c r="F35" s="10">
        <v>23000</v>
      </c>
      <c r="G35" s="8">
        <v>25000</v>
      </c>
      <c r="H35" s="8">
        <v>30000</v>
      </c>
    </row>
    <row r="36" spans="2:8" ht="15">
      <c r="B36" s="6" t="s">
        <v>35</v>
      </c>
      <c r="C36" s="6" t="s">
        <v>36</v>
      </c>
      <c r="D36" s="8">
        <v>108024.86</v>
      </c>
      <c r="E36" s="8">
        <v>105013.66</v>
      </c>
      <c r="F36" s="10">
        <v>115944.92</v>
      </c>
      <c r="G36" s="8">
        <v>105062.5</v>
      </c>
      <c r="H36" s="8">
        <v>107689.06</v>
      </c>
    </row>
    <row r="37" spans="2:8" ht="15">
      <c r="B37" s="6" t="s">
        <v>37</v>
      </c>
      <c r="C37" s="6" t="s">
        <v>38</v>
      </c>
      <c r="D37" s="8">
        <v>69213.71</v>
      </c>
      <c r="E37" s="8">
        <v>9183.01</v>
      </c>
      <c r="F37" s="10">
        <v>51402.38</v>
      </c>
      <c r="G37" s="8">
        <v>32251</v>
      </c>
      <c r="H37" s="8">
        <v>34800</v>
      </c>
    </row>
    <row r="38" spans="2:8" ht="15">
      <c r="B38" s="6" t="s">
        <v>39</v>
      </c>
      <c r="C38" s="11" t="s">
        <v>40</v>
      </c>
      <c r="D38" s="8">
        <v>5308.71</v>
      </c>
      <c r="E38" s="8">
        <v>99</v>
      </c>
      <c r="F38" s="10">
        <f>1548.97+897.72+137.95</f>
        <v>2584.64</v>
      </c>
      <c r="G38" s="8">
        <v>3000</v>
      </c>
      <c r="H38" s="8">
        <v>6000</v>
      </c>
    </row>
    <row r="39" spans="2:8" ht="15">
      <c r="B39" s="6" t="s">
        <v>41</v>
      </c>
      <c r="C39" s="6" t="s">
        <v>42</v>
      </c>
      <c r="D39" s="8">
        <v>16874.52</v>
      </c>
      <c r="E39" s="8">
        <v>9611.45</v>
      </c>
      <c r="F39" s="10">
        <v>11013.16</v>
      </c>
      <c r="G39" s="8">
        <v>12000</v>
      </c>
      <c r="H39" s="8">
        <v>13500</v>
      </c>
    </row>
    <row r="40" spans="2:8" ht="15">
      <c r="B40" s="6" t="s">
        <v>43</v>
      </c>
      <c r="C40" s="6" t="s">
        <v>44</v>
      </c>
      <c r="D40" s="8">
        <v>5341.15</v>
      </c>
      <c r="E40" s="8">
        <v>11464.78</v>
      </c>
      <c r="F40" s="10">
        <v>36237.68</v>
      </c>
      <c r="G40" s="8">
        <v>8000</v>
      </c>
      <c r="H40" s="8">
        <v>25000</v>
      </c>
    </row>
    <row r="41" spans="1:8" ht="15">
      <c r="A41" s="18" t="s">
        <v>281</v>
      </c>
      <c r="B41" s="18"/>
      <c r="C41" s="18"/>
      <c r="D41" s="21">
        <f aca="true" t="shared" si="3" ref="D41:H41">SUM(D35:D40)</f>
        <v>226335.94999999998</v>
      </c>
      <c r="E41" s="21">
        <f t="shared" si="3"/>
        <v>154934.90000000002</v>
      </c>
      <c r="F41" s="23">
        <f t="shared" si="3"/>
        <v>240182.78</v>
      </c>
      <c r="G41" s="21">
        <f t="shared" si="3"/>
        <v>185313.5</v>
      </c>
      <c r="H41" s="21">
        <f t="shared" si="3"/>
        <v>216989.06</v>
      </c>
    </row>
    <row r="42" spans="2:8" ht="15">
      <c r="B42" s="17"/>
      <c r="C42" s="17"/>
      <c r="D42" s="9"/>
      <c r="E42" s="9"/>
      <c r="F42" s="22"/>
      <c r="G42" s="9"/>
      <c r="H42" s="9"/>
    </row>
    <row r="43" spans="1:7" ht="15">
      <c r="A43" s="17" t="s">
        <v>286</v>
      </c>
      <c r="D43" s="8"/>
      <c r="E43" s="8"/>
      <c r="F43" s="10"/>
      <c r="G43" s="8"/>
    </row>
    <row r="44" spans="2:8" ht="15">
      <c r="B44" s="6" t="s">
        <v>45</v>
      </c>
      <c r="C44" s="6" t="s">
        <v>46</v>
      </c>
      <c r="D44" s="8">
        <v>56643.36</v>
      </c>
      <c r="E44" s="8">
        <v>56643.08</v>
      </c>
      <c r="F44" s="10">
        <v>56643.08</v>
      </c>
      <c r="G44" s="8">
        <v>56643.36</v>
      </c>
      <c r="H44" s="8">
        <v>80000</v>
      </c>
    </row>
    <row r="45" spans="2:8" ht="15">
      <c r="B45" s="6" t="s">
        <v>47</v>
      </c>
      <c r="C45" s="6" t="s">
        <v>48</v>
      </c>
      <c r="D45" s="8">
        <v>62452.25</v>
      </c>
      <c r="E45" s="8">
        <v>17816.25</v>
      </c>
      <c r="F45" s="10">
        <v>53037.06</v>
      </c>
      <c r="G45" s="8">
        <v>35000</v>
      </c>
      <c r="H45" s="8">
        <v>20000</v>
      </c>
    </row>
    <row r="46" spans="2:8" ht="15">
      <c r="B46" s="6" t="s">
        <v>49</v>
      </c>
      <c r="C46" s="11" t="s">
        <v>50</v>
      </c>
      <c r="D46" s="8">
        <f>44645.3+8612.99</f>
        <v>53258.29</v>
      </c>
      <c r="E46" s="8">
        <v>25651.6</v>
      </c>
      <c r="F46" s="10">
        <v>76163.79</v>
      </c>
      <c r="G46" s="8">
        <v>40000</v>
      </c>
      <c r="H46" s="8">
        <v>35000</v>
      </c>
    </row>
    <row r="47" spans="2:8" ht="15">
      <c r="B47" s="6" t="s">
        <v>51</v>
      </c>
      <c r="C47" s="6" t="s">
        <v>52</v>
      </c>
      <c r="D47" s="8">
        <v>4300.8</v>
      </c>
      <c r="E47" s="8">
        <v>1968</v>
      </c>
      <c r="F47" s="10">
        <v>3198.25</v>
      </c>
      <c r="G47" s="8">
        <v>3500</v>
      </c>
      <c r="H47" s="8">
        <v>6200</v>
      </c>
    </row>
    <row r="48" spans="1:8" ht="15">
      <c r="A48" s="18" t="s">
        <v>281</v>
      </c>
      <c r="B48" s="18"/>
      <c r="C48" s="18"/>
      <c r="D48" s="21">
        <f aca="true" t="shared" si="4" ref="D48:H48">SUM(D44:D47)</f>
        <v>176654.69999999998</v>
      </c>
      <c r="E48" s="21">
        <f t="shared" si="4"/>
        <v>102078.93</v>
      </c>
      <c r="F48" s="23">
        <f t="shared" si="4"/>
        <v>189042.18</v>
      </c>
      <c r="G48" s="21">
        <f t="shared" si="4"/>
        <v>135143.36</v>
      </c>
      <c r="H48" s="21">
        <f t="shared" si="4"/>
        <v>141200</v>
      </c>
    </row>
    <row r="49" spans="2:8" ht="15">
      <c r="B49" s="17"/>
      <c r="C49" s="17"/>
      <c r="D49" s="9"/>
      <c r="E49" s="9"/>
      <c r="F49" s="22"/>
      <c r="G49" s="9"/>
      <c r="H49" s="9"/>
    </row>
    <row r="50" spans="1:7" ht="15">
      <c r="A50" s="17" t="s">
        <v>287</v>
      </c>
      <c r="D50" s="8"/>
      <c r="E50" s="8"/>
      <c r="F50" s="10"/>
      <c r="G50" s="8"/>
    </row>
    <row r="51" spans="2:8" ht="15">
      <c r="B51" s="6" t="s">
        <v>53</v>
      </c>
      <c r="C51" s="6" t="s">
        <v>290</v>
      </c>
      <c r="D51" s="8">
        <v>9308.34</v>
      </c>
      <c r="E51" s="8">
        <v>96.42</v>
      </c>
      <c r="F51" s="10">
        <v>9820</v>
      </c>
      <c r="G51" s="8">
        <v>8000</v>
      </c>
      <c r="H51" s="8">
        <v>8000</v>
      </c>
    </row>
    <row r="52" spans="2:8" ht="15">
      <c r="B52" s="6" t="s">
        <v>55</v>
      </c>
      <c r="C52" s="11" t="s">
        <v>56</v>
      </c>
      <c r="D52" s="8">
        <v>63237.73</v>
      </c>
      <c r="E52" s="8">
        <f>60.86+61492.89</f>
        <v>61553.75</v>
      </c>
      <c r="F52" s="10">
        <v>49798.78</v>
      </c>
      <c r="G52" s="8">
        <v>60000</v>
      </c>
      <c r="H52" s="8">
        <v>60000</v>
      </c>
    </row>
    <row r="53" spans="2:8" ht="15">
      <c r="B53" s="6" t="s">
        <v>57</v>
      </c>
      <c r="C53" s="11" t="s">
        <v>58</v>
      </c>
      <c r="D53" s="8">
        <v>9219.08</v>
      </c>
      <c r="E53" s="8">
        <v>4264.65</v>
      </c>
      <c r="F53" s="10">
        <v>3561.62</v>
      </c>
      <c r="G53" s="8">
        <v>5000</v>
      </c>
      <c r="H53" s="8">
        <v>5500</v>
      </c>
    </row>
    <row r="54" spans="2:8" ht="15">
      <c r="B54" s="6" t="s">
        <v>59</v>
      </c>
      <c r="C54" s="11" t="s">
        <v>60</v>
      </c>
      <c r="D54" s="8">
        <v>15897.89</v>
      </c>
      <c r="E54" s="8">
        <v>18466.82</v>
      </c>
      <c r="F54" s="10">
        <v>20928.79</v>
      </c>
      <c r="G54" s="8">
        <v>22500</v>
      </c>
      <c r="H54" s="8">
        <v>26000</v>
      </c>
    </row>
    <row r="55" spans="2:8" ht="15">
      <c r="B55" s="6" t="s">
        <v>61</v>
      </c>
      <c r="C55" s="6" t="s">
        <v>62</v>
      </c>
      <c r="D55" s="8">
        <v>19430.42</v>
      </c>
      <c r="E55" s="8">
        <v>16560.54</v>
      </c>
      <c r="F55" s="10">
        <v>9805.01</v>
      </c>
      <c r="G55" s="8">
        <v>30000</v>
      </c>
      <c r="H55" s="8">
        <v>25000</v>
      </c>
    </row>
    <row r="56" spans="2:8" ht="15">
      <c r="B56" s="6" t="s">
        <v>63</v>
      </c>
      <c r="C56" s="11" t="s">
        <v>289</v>
      </c>
      <c r="D56" s="8">
        <v>7053.49</v>
      </c>
      <c r="E56" s="8">
        <v>6464.3</v>
      </c>
      <c r="F56" s="10">
        <v>8024</v>
      </c>
      <c r="G56" s="8">
        <v>6000</v>
      </c>
      <c r="H56" s="8">
        <v>6500</v>
      </c>
    </row>
    <row r="57" spans="2:8" ht="15">
      <c r="B57" s="6" t="s">
        <v>64</v>
      </c>
      <c r="C57" s="11" t="s">
        <v>288</v>
      </c>
      <c r="D57" s="8">
        <f>15624.15+60</f>
        <v>15684.15</v>
      </c>
      <c r="E57" s="8">
        <v>14750.08</v>
      </c>
      <c r="F57" s="10">
        <v>20084.2</v>
      </c>
      <c r="G57" s="8">
        <v>16000</v>
      </c>
      <c r="H57" s="8">
        <v>20000</v>
      </c>
    </row>
    <row r="58" spans="2:8" ht="15">
      <c r="B58" s="6" t="s">
        <v>65</v>
      </c>
      <c r="C58" s="6" t="s">
        <v>66</v>
      </c>
      <c r="D58" s="8">
        <v>10423.56</v>
      </c>
      <c r="E58" s="8">
        <v>12445.51</v>
      </c>
      <c r="F58" s="10">
        <v>21287.06</v>
      </c>
      <c r="G58" s="8">
        <v>12000</v>
      </c>
      <c r="H58" s="8">
        <v>14500</v>
      </c>
    </row>
    <row r="59" spans="2:8" ht="15">
      <c r="B59" s="6" t="s">
        <v>67</v>
      </c>
      <c r="C59" s="11" t="s">
        <v>68</v>
      </c>
      <c r="D59" s="8">
        <v>12791.58</v>
      </c>
      <c r="E59" s="8">
        <v>14554.3</v>
      </c>
      <c r="F59" s="10">
        <v>13615.26</v>
      </c>
      <c r="G59" s="8">
        <v>15000</v>
      </c>
      <c r="H59" s="8">
        <v>15000</v>
      </c>
    </row>
    <row r="60" spans="2:8" ht="15">
      <c r="B60" s="6" t="s">
        <v>69</v>
      </c>
      <c r="C60" s="11" t="s">
        <v>70</v>
      </c>
      <c r="D60" s="8">
        <v>60211.04</v>
      </c>
      <c r="E60" s="8">
        <v>60461.88</v>
      </c>
      <c r="F60" s="10">
        <v>86445.54</v>
      </c>
      <c r="G60" s="8">
        <v>83480</v>
      </c>
      <c r="H60" s="10">
        <f>113160+10000-37000</f>
        <v>86160</v>
      </c>
    </row>
    <row r="61" spans="1:8" ht="15">
      <c r="A61" s="18" t="s">
        <v>281</v>
      </c>
      <c r="B61" s="15"/>
      <c r="C61" s="16"/>
      <c r="D61" s="23">
        <f aca="true" t="shared" si="5" ref="D61:H61">SUM(D51:D60)</f>
        <v>223257.28</v>
      </c>
      <c r="E61" s="23">
        <f t="shared" si="5"/>
        <v>209618.25</v>
      </c>
      <c r="F61" s="23">
        <f t="shared" si="5"/>
        <v>243370.26</v>
      </c>
      <c r="G61" s="23">
        <f t="shared" si="5"/>
        <v>257980</v>
      </c>
      <c r="H61" s="23">
        <f t="shared" si="5"/>
        <v>266660</v>
      </c>
    </row>
    <row r="62" spans="3:8" ht="15">
      <c r="C62" s="11"/>
      <c r="D62" s="22"/>
      <c r="E62" s="22"/>
      <c r="F62" s="22"/>
      <c r="G62" s="22"/>
      <c r="H62" s="22"/>
    </row>
    <row r="63" spans="1:7" ht="15">
      <c r="A63" s="17" t="s">
        <v>291</v>
      </c>
      <c r="C63" s="11"/>
      <c r="D63" s="8"/>
      <c r="E63" s="8"/>
      <c r="F63" s="10"/>
      <c r="G63" s="8"/>
    </row>
    <row r="64" spans="2:8" ht="15">
      <c r="B64" s="6" t="s">
        <v>71</v>
      </c>
      <c r="C64" s="11" t="s">
        <v>72</v>
      </c>
      <c r="D64" s="8">
        <v>205965.03</v>
      </c>
      <c r="E64" s="8">
        <v>165629.98</v>
      </c>
      <c r="F64" s="10">
        <v>165091.06</v>
      </c>
      <c r="G64" s="8">
        <v>180000</v>
      </c>
      <c r="H64" s="8">
        <v>185000</v>
      </c>
    </row>
    <row r="65" spans="2:8" ht="15">
      <c r="B65" s="6" t="s">
        <v>73</v>
      </c>
      <c r="C65" s="6" t="s">
        <v>74</v>
      </c>
      <c r="D65" s="8">
        <v>4598</v>
      </c>
      <c r="E65" s="8">
        <v>5092.34</v>
      </c>
      <c r="F65" s="10">
        <v>6736</v>
      </c>
      <c r="G65" s="8">
        <v>5600</v>
      </c>
      <c r="H65" s="8">
        <v>5600</v>
      </c>
    </row>
    <row r="66" spans="1:8" s="12" customFormat="1" ht="15">
      <c r="A66" s="19"/>
      <c r="B66" s="6" t="s">
        <v>77</v>
      </c>
      <c r="C66" s="6" t="s">
        <v>78</v>
      </c>
      <c r="D66" s="8">
        <v>18446.45</v>
      </c>
      <c r="E66" s="8">
        <v>783.42</v>
      </c>
      <c r="F66" s="10">
        <v>21400.63</v>
      </c>
      <c r="G66" s="8">
        <v>10000</v>
      </c>
      <c r="H66" s="8">
        <v>15000</v>
      </c>
    </row>
    <row r="67" spans="2:8" ht="15">
      <c r="B67" s="6" t="s">
        <v>75</v>
      </c>
      <c r="C67" s="6" t="s">
        <v>76</v>
      </c>
      <c r="D67" s="8">
        <v>49104.63</v>
      </c>
      <c r="E67" s="8">
        <v>45686.01</v>
      </c>
      <c r="F67" s="10">
        <v>33885.37</v>
      </c>
      <c r="G67" s="8">
        <v>40000</v>
      </c>
      <c r="H67" s="8">
        <v>28000</v>
      </c>
    </row>
    <row r="68" spans="2:8" ht="15">
      <c r="B68" s="6" t="s">
        <v>79</v>
      </c>
      <c r="C68" s="11" t="s">
        <v>80</v>
      </c>
      <c r="D68" s="8">
        <v>6750.21</v>
      </c>
      <c r="E68" s="8">
        <v>0</v>
      </c>
      <c r="F68" s="10">
        <v>0</v>
      </c>
      <c r="G68" s="8">
        <v>0</v>
      </c>
      <c r="H68" s="8">
        <v>0</v>
      </c>
    </row>
    <row r="69" spans="2:8" ht="15">
      <c r="B69" s="6" t="s">
        <v>293</v>
      </c>
      <c r="C69" s="11" t="s">
        <v>316</v>
      </c>
      <c r="D69" s="8">
        <v>126753.3</v>
      </c>
      <c r="E69" s="8">
        <v>8290</v>
      </c>
      <c r="F69" s="10">
        <v>0</v>
      </c>
      <c r="G69" s="8">
        <v>0</v>
      </c>
      <c r="H69" s="8">
        <v>0</v>
      </c>
    </row>
    <row r="70" spans="2:8" ht="15">
      <c r="B70" s="6" t="s">
        <v>81</v>
      </c>
      <c r="C70" s="6" t="s">
        <v>82</v>
      </c>
      <c r="D70" s="8">
        <v>0</v>
      </c>
      <c r="E70" s="8">
        <v>0</v>
      </c>
      <c r="F70" s="10">
        <v>0</v>
      </c>
      <c r="G70" s="8">
        <v>0</v>
      </c>
      <c r="H70" s="8">
        <v>0</v>
      </c>
    </row>
    <row r="71" spans="1:8" ht="15">
      <c r="A71" s="18" t="s">
        <v>292</v>
      </c>
      <c r="B71" s="15"/>
      <c r="C71" s="15"/>
      <c r="D71" s="21">
        <f aca="true" t="shared" si="6" ref="D71:H71">SUM(D64:D70)</f>
        <v>411617.62</v>
      </c>
      <c r="E71" s="21">
        <f t="shared" si="6"/>
        <v>225481.75000000003</v>
      </c>
      <c r="F71" s="23">
        <f t="shared" si="6"/>
        <v>227113.06</v>
      </c>
      <c r="G71" s="21">
        <f t="shared" si="6"/>
        <v>235600</v>
      </c>
      <c r="H71" s="21">
        <f t="shared" si="6"/>
        <v>233600</v>
      </c>
    </row>
    <row r="72" spans="4:8" ht="15">
      <c r="D72" s="9"/>
      <c r="E72" s="9"/>
      <c r="F72" s="22"/>
      <c r="G72" s="9"/>
      <c r="H72" s="9"/>
    </row>
    <row r="73" spans="1:7" ht="15">
      <c r="A73" s="17" t="s">
        <v>294</v>
      </c>
      <c r="D73" s="8"/>
      <c r="E73" s="8"/>
      <c r="F73" s="10"/>
      <c r="G73" s="8"/>
    </row>
    <row r="74" spans="2:8" ht="15">
      <c r="B74" s="6" t="s">
        <v>83</v>
      </c>
      <c r="C74" s="11" t="s">
        <v>84</v>
      </c>
      <c r="D74" s="8">
        <v>6747.83</v>
      </c>
      <c r="E74" s="8">
        <v>9258.68</v>
      </c>
      <c r="F74" s="10">
        <v>17720.36</v>
      </c>
      <c r="G74" s="8">
        <v>9000</v>
      </c>
      <c r="H74" s="8">
        <v>14000</v>
      </c>
    </row>
    <row r="75" spans="1:8" ht="15">
      <c r="A75" s="18" t="s">
        <v>281</v>
      </c>
      <c r="B75" s="15"/>
      <c r="C75" s="16"/>
      <c r="D75" s="23">
        <f aca="true" t="shared" si="7" ref="D75:H75">SUM(D74)</f>
        <v>6747.83</v>
      </c>
      <c r="E75" s="23">
        <f t="shared" si="7"/>
        <v>9258.68</v>
      </c>
      <c r="F75" s="23">
        <f t="shared" si="7"/>
        <v>17720.36</v>
      </c>
      <c r="G75" s="23">
        <f t="shared" si="7"/>
        <v>9000</v>
      </c>
      <c r="H75" s="23">
        <f t="shared" si="7"/>
        <v>14000</v>
      </c>
    </row>
    <row r="76" spans="3:7" ht="15">
      <c r="C76" s="11"/>
      <c r="D76" s="8"/>
      <c r="E76" s="8"/>
      <c r="F76" s="10"/>
      <c r="G76" s="8"/>
    </row>
    <row r="77" spans="1:7" ht="15">
      <c r="A77" s="17" t="s">
        <v>295</v>
      </c>
      <c r="C77" s="11"/>
      <c r="D77" s="8"/>
      <c r="E77" s="8"/>
      <c r="F77" s="10"/>
      <c r="G77" s="8"/>
    </row>
    <row r="78" spans="2:8" ht="15">
      <c r="B78" s="6" t="s">
        <v>85</v>
      </c>
      <c r="C78" s="11" t="s">
        <v>86</v>
      </c>
      <c r="D78" s="8">
        <v>136120.51</v>
      </c>
      <c r="E78" s="8">
        <v>130032.7</v>
      </c>
      <c r="F78" s="10">
        <v>189500.64</v>
      </c>
      <c r="G78" s="8">
        <v>92250</v>
      </c>
      <c r="H78" s="10">
        <v>107689.06</v>
      </c>
    </row>
    <row r="79" spans="1:8" s="12" customFormat="1" ht="15">
      <c r="A79" s="19"/>
      <c r="B79" s="6" t="s">
        <v>87</v>
      </c>
      <c r="C79" s="11" t="s">
        <v>88</v>
      </c>
      <c r="D79" s="8">
        <v>5863.38</v>
      </c>
      <c r="E79" s="8">
        <v>0</v>
      </c>
      <c r="F79" s="10">
        <v>0</v>
      </c>
      <c r="G79" s="8">
        <v>0</v>
      </c>
      <c r="H79" s="8">
        <v>0</v>
      </c>
    </row>
    <row r="80" spans="1:8" s="12" customFormat="1" ht="15">
      <c r="A80" s="19"/>
      <c r="B80" s="6" t="s">
        <v>89</v>
      </c>
      <c r="C80" s="6" t="s">
        <v>90</v>
      </c>
      <c r="D80" s="8">
        <v>104878.77</v>
      </c>
      <c r="E80" s="8">
        <v>87885.13</v>
      </c>
      <c r="F80" s="10">
        <v>110700.02</v>
      </c>
      <c r="G80" s="8">
        <v>87000</v>
      </c>
      <c r="H80" s="8">
        <v>90000</v>
      </c>
    </row>
    <row r="81" spans="1:8" s="12" customFormat="1" ht="15">
      <c r="A81" s="19"/>
      <c r="B81" s="6" t="s">
        <v>360</v>
      </c>
      <c r="C81" s="6" t="s">
        <v>90</v>
      </c>
      <c r="D81" s="8">
        <v>0</v>
      </c>
      <c r="E81" s="8">
        <v>0</v>
      </c>
      <c r="F81" s="10">
        <v>0</v>
      </c>
      <c r="G81" s="8">
        <v>71206.14</v>
      </c>
      <c r="H81" s="8">
        <v>75000</v>
      </c>
    </row>
    <row r="82" spans="1:8" s="13" customFormat="1" ht="15">
      <c r="A82" s="20"/>
      <c r="B82" s="6" t="s">
        <v>91</v>
      </c>
      <c r="C82" s="11" t="s">
        <v>92</v>
      </c>
      <c r="D82" s="8">
        <v>81450.74</v>
      </c>
      <c r="E82" s="8">
        <v>39136.4</v>
      </c>
      <c r="F82" s="10">
        <v>53506.36</v>
      </c>
      <c r="G82" s="8">
        <v>74000</v>
      </c>
      <c r="H82" s="8">
        <v>82000</v>
      </c>
    </row>
    <row r="83" spans="2:8" ht="15">
      <c r="B83" s="6" t="s">
        <v>93</v>
      </c>
      <c r="C83" s="11" t="s">
        <v>94</v>
      </c>
      <c r="D83" s="8">
        <v>70891.19</v>
      </c>
      <c r="E83" s="8">
        <v>68898.2</v>
      </c>
      <c r="F83" s="10">
        <v>69079.4</v>
      </c>
      <c r="G83" s="8">
        <v>72241.88</v>
      </c>
      <c r="H83" s="8">
        <v>75000</v>
      </c>
    </row>
    <row r="84" spans="1:8" s="13" customFormat="1" ht="15">
      <c r="A84" s="20"/>
      <c r="B84" s="6" t="s">
        <v>95</v>
      </c>
      <c r="C84" s="11" t="s">
        <v>94</v>
      </c>
      <c r="D84" s="8">
        <v>56300.2</v>
      </c>
      <c r="E84" s="8">
        <v>53768.31</v>
      </c>
      <c r="F84" s="10">
        <v>56459.86</v>
      </c>
      <c r="G84" s="8">
        <v>56588.47</v>
      </c>
      <c r="H84" s="8">
        <v>57000</v>
      </c>
    </row>
    <row r="85" spans="1:8" s="13" customFormat="1" ht="15">
      <c r="A85" s="20"/>
      <c r="B85" s="6" t="s">
        <v>96</v>
      </c>
      <c r="C85" s="11" t="s">
        <v>210</v>
      </c>
      <c r="D85" s="8">
        <v>4017</v>
      </c>
      <c r="E85" s="8">
        <v>0</v>
      </c>
      <c r="F85" s="10">
        <v>0</v>
      </c>
      <c r="G85" s="8">
        <v>0</v>
      </c>
      <c r="H85" s="8">
        <v>0</v>
      </c>
    </row>
    <row r="86" spans="1:8" s="13" customFormat="1" ht="15">
      <c r="A86" s="20"/>
      <c r="B86" s="6" t="s">
        <v>296</v>
      </c>
      <c r="C86" s="11" t="s">
        <v>297</v>
      </c>
      <c r="D86" s="8">
        <v>2050</v>
      </c>
      <c r="E86" s="8">
        <v>0</v>
      </c>
      <c r="F86" s="10">
        <v>0</v>
      </c>
      <c r="G86" s="8">
        <v>10000</v>
      </c>
      <c r="H86" s="8">
        <v>93845</v>
      </c>
    </row>
    <row r="87" spans="1:8" s="13" customFormat="1" ht="15">
      <c r="A87" s="20"/>
      <c r="B87" s="6" t="s">
        <v>97</v>
      </c>
      <c r="C87" s="6" t="s">
        <v>98</v>
      </c>
      <c r="D87" s="8">
        <v>2230.6</v>
      </c>
      <c r="E87" s="8">
        <v>1685.31</v>
      </c>
      <c r="F87" s="10">
        <v>1853.8</v>
      </c>
      <c r="G87" s="8">
        <v>2000</v>
      </c>
      <c r="H87" s="8">
        <v>2500</v>
      </c>
    </row>
    <row r="88" spans="2:8" ht="15">
      <c r="B88" s="6" t="s">
        <v>99</v>
      </c>
      <c r="C88" s="6" t="s">
        <v>100</v>
      </c>
      <c r="D88" s="8">
        <v>4163.66</v>
      </c>
      <c r="E88" s="8">
        <v>2233.12</v>
      </c>
      <c r="F88" s="10">
        <v>5224.82</v>
      </c>
      <c r="G88" s="8">
        <v>2500</v>
      </c>
      <c r="H88" s="8">
        <v>3000</v>
      </c>
    </row>
    <row r="89" spans="2:7" ht="15">
      <c r="B89" s="6" t="s">
        <v>356</v>
      </c>
      <c r="C89" s="6" t="s">
        <v>357</v>
      </c>
      <c r="D89" s="8">
        <v>0</v>
      </c>
      <c r="E89" s="8">
        <v>5317.2</v>
      </c>
      <c r="F89" s="10">
        <v>4742.67</v>
      </c>
      <c r="G89" s="8">
        <v>0</v>
      </c>
    </row>
    <row r="90" spans="1:8" s="13" customFormat="1" ht="15">
      <c r="A90" s="20"/>
      <c r="B90" s="6" t="s">
        <v>101</v>
      </c>
      <c r="C90" s="11" t="s">
        <v>102</v>
      </c>
      <c r="D90" s="8">
        <v>1858.5</v>
      </c>
      <c r="E90" s="8">
        <v>390</v>
      </c>
      <c r="F90" s="10">
        <v>710</v>
      </c>
      <c r="G90" s="8">
        <v>1500</v>
      </c>
      <c r="H90" s="8">
        <v>2500</v>
      </c>
    </row>
    <row r="91" spans="2:8" ht="15">
      <c r="B91" s="6" t="s">
        <v>103</v>
      </c>
      <c r="C91" s="6" t="s">
        <v>104</v>
      </c>
      <c r="D91" s="8">
        <v>3731.43</v>
      </c>
      <c r="E91" s="8">
        <v>778.01</v>
      </c>
      <c r="F91" s="10">
        <v>1186.76</v>
      </c>
      <c r="G91" s="8">
        <v>3000</v>
      </c>
      <c r="H91" s="8">
        <v>3000</v>
      </c>
    </row>
    <row r="92" spans="1:8" s="12" customFormat="1" ht="15">
      <c r="A92" s="19"/>
      <c r="B92" s="6" t="s">
        <v>105</v>
      </c>
      <c r="C92" s="11" t="s">
        <v>106</v>
      </c>
      <c r="D92" s="8">
        <v>2324.37</v>
      </c>
      <c r="E92" s="8">
        <v>6240.15</v>
      </c>
      <c r="F92" s="10">
        <v>2162.24</v>
      </c>
      <c r="G92" s="8">
        <v>12000</v>
      </c>
      <c r="H92" s="8">
        <v>3200</v>
      </c>
    </row>
    <row r="93" spans="1:8" s="13" customFormat="1" ht="15">
      <c r="A93" s="20"/>
      <c r="B93" s="6" t="s">
        <v>107</v>
      </c>
      <c r="C93" s="11" t="s">
        <v>361</v>
      </c>
      <c r="D93" s="8">
        <v>0</v>
      </c>
      <c r="E93" s="8">
        <v>0</v>
      </c>
      <c r="F93" s="10">
        <v>0</v>
      </c>
      <c r="G93" s="8">
        <v>45000</v>
      </c>
      <c r="H93" s="10">
        <v>5000</v>
      </c>
    </row>
    <row r="94" spans="1:8" s="13" customFormat="1" ht="15">
      <c r="A94" s="18" t="s">
        <v>281</v>
      </c>
      <c r="B94" s="15"/>
      <c r="C94" s="16"/>
      <c r="D94" s="23">
        <f aca="true" t="shared" si="8" ref="D94:H94">SUM(D78:D93)</f>
        <v>475880.35</v>
      </c>
      <c r="E94" s="23">
        <f t="shared" si="8"/>
        <v>396364.53</v>
      </c>
      <c r="F94" s="23">
        <f t="shared" si="8"/>
        <v>495126.57</v>
      </c>
      <c r="G94" s="23">
        <f t="shared" si="8"/>
        <v>529286.49</v>
      </c>
      <c r="H94" s="23">
        <f t="shared" si="8"/>
        <v>599734.06</v>
      </c>
    </row>
    <row r="95" spans="1:8" s="13" customFormat="1" ht="15">
      <c r="A95" s="20"/>
      <c r="B95" s="6"/>
      <c r="C95" s="11"/>
      <c r="D95" s="8"/>
      <c r="E95" s="8"/>
      <c r="F95" s="10"/>
      <c r="G95" s="8"/>
      <c r="H95" s="8"/>
    </row>
    <row r="96" spans="1:8" s="13" customFormat="1" ht="15">
      <c r="A96" s="17" t="s">
        <v>298</v>
      </c>
      <c r="B96" s="6"/>
      <c r="C96" s="11"/>
      <c r="D96" s="8"/>
      <c r="E96" s="8"/>
      <c r="F96" s="10"/>
      <c r="G96" s="8"/>
      <c r="H96" s="8"/>
    </row>
    <row r="97" spans="2:8" ht="15">
      <c r="B97" s="6" t="s">
        <v>54</v>
      </c>
      <c r="C97" s="11" t="s">
        <v>108</v>
      </c>
      <c r="D97" s="8">
        <v>36542.4</v>
      </c>
      <c r="E97" s="8">
        <v>34569.87</v>
      </c>
      <c r="F97" s="10">
        <v>42358.48</v>
      </c>
      <c r="G97" s="8">
        <v>38740.84</v>
      </c>
      <c r="H97" s="8">
        <v>39000</v>
      </c>
    </row>
    <row r="98" spans="1:8" ht="15">
      <c r="A98" s="18" t="s">
        <v>281</v>
      </c>
      <c r="B98" s="15"/>
      <c r="C98" s="16"/>
      <c r="D98" s="23">
        <f aca="true" t="shared" si="9" ref="D98:H98">SUM(D97)</f>
        <v>36542.4</v>
      </c>
      <c r="E98" s="23">
        <f t="shared" si="9"/>
        <v>34569.87</v>
      </c>
      <c r="F98" s="23">
        <f t="shared" si="9"/>
        <v>42358.48</v>
      </c>
      <c r="G98" s="23">
        <f t="shared" si="9"/>
        <v>38740.84</v>
      </c>
      <c r="H98" s="23">
        <f t="shared" si="9"/>
        <v>39000</v>
      </c>
    </row>
    <row r="99" spans="3:7" ht="15">
      <c r="C99" s="11"/>
      <c r="D99" s="8"/>
      <c r="E99" s="8"/>
      <c r="F99" s="10"/>
      <c r="G99" s="8"/>
    </row>
    <row r="100" spans="1:7" ht="15">
      <c r="A100" s="17" t="s">
        <v>299</v>
      </c>
      <c r="C100" s="11"/>
      <c r="D100" s="8"/>
      <c r="E100" s="8"/>
      <c r="F100" s="10"/>
      <c r="G100" s="8"/>
    </row>
    <row r="101" spans="1:8" s="13" customFormat="1" ht="15">
      <c r="A101" s="20"/>
      <c r="B101" s="6" t="s">
        <v>109</v>
      </c>
      <c r="C101" s="6" t="s">
        <v>110</v>
      </c>
      <c r="D101" s="8">
        <v>583826.76</v>
      </c>
      <c r="E101" s="8">
        <f>3508.36+500108.51+1065.5</f>
        <v>504682.37</v>
      </c>
      <c r="F101" s="10">
        <v>578526.59</v>
      </c>
      <c r="G101" s="8">
        <v>605000</v>
      </c>
      <c r="H101" s="8">
        <v>660000</v>
      </c>
    </row>
    <row r="102" spans="1:8" s="13" customFormat="1" ht="15">
      <c r="A102" s="20"/>
      <c r="B102" s="6" t="s">
        <v>111</v>
      </c>
      <c r="C102" s="11" t="s">
        <v>112</v>
      </c>
      <c r="D102" s="8">
        <v>126139.69</v>
      </c>
      <c r="E102" s="8">
        <v>150769.16</v>
      </c>
      <c r="F102" s="10">
        <v>137834.42</v>
      </c>
      <c r="G102" s="8">
        <v>140000</v>
      </c>
      <c r="H102" s="8">
        <v>150000</v>
      </c>
    </row>
    <row r="103" spans="1:8" s="13" customFormat="1" ht="15">
      <c r="A103" s="20"/>
      <c r="B103" s="6" t="s">
        <v>113</v>
      </c>
      <c r="C103" s="6" t="s">
        <v>114</v>
      </c>
      <c r="D103" s="8">
        <f>11469.97+24668</f>
        <v>36137.97</v>
      </c>
      <c r="E103" s="8">
        <v>1280.24</v>
      </c>
      <c r="F103" s="10">
        <f>9924.65+50000</f>
        <v>59924.65</v>
      </c>
      <c r="G103" s="8">
        <v>48424</v>
      </c>
      <c r="H103" s="10">
        <v>37000</v>
      </c>
    </row>
    <row r="104" spans="1:8" s="12" customFormat="1" ht="15">
      <c r="A104" s="19"/>
      <c r="B104" s="6" t="s">
        <v>115</v>
      </c>
      <c r="C104" s="6" t="s">
        <v>116</v>
      </c>
      <c r="D104" s="8">
        <v>103569.5</v>
      </c>
      <c r="E104" s="8">
        <f>64869.89+199</f>
        <v>65068.89</v>
      </c>
      <c r="F104" s="10">
        <v>108223.42</v>
      </c>
      <c r="G104" s="8">
        <v>80000</v>
      </c>
      <c r="H104" s="8">
        <v>120000</v>
      </c>
    </row>
    <row r="105" spans="1:8" s="13" customFormat="1" ht="15">
      <c r="A105" s="20"/>
      <c r="B105" s="6" t="s">
        <v>117</v>
      </c>
      <c r="C105" s="6" t="s">
        <v>118</v>
      </c>
      <c r="D105" s="8">
        <v>109831.38</v>
      </c>
      <c r="E105" s="8">
        <v>51032</v>
      </c>
      <c r="F105" s="10">
        <v>223808.72</v>
      </c>
      <c r="G105" s="8">
        <v>155000</v>
      </c>
      <c r="H105" s="8">
        <v>45000</v>
      </c>
    </row>
    <row r="106" spans="1:8" s="13" customFormat="1" ht="15">
      <c r="A106" s="20"/>
      <c r="B106" s="6" t="s">
        <v>119</v>
      </c>
      <c r="C106" s="6" t="s">
        <v>120</v>
      </c>
      <c r="D106" s="8">
        <v>36557.67</v>
      </c>
      <c r="E106" s="8">
        <v>29798.21</v>
      </c>
      <c r="F106" s="10">
        <v>33877.7</v>
      </c>
      <c r="G106" s="8">
        <v>50000</v>
      </c>
      <c r="H106" s="8">
        <v>40000</v>
      </c>
    </row>
    <row r="107" spans="1:8" s="13" customFormat="1" ht="15">
      <c r="A107" s="20"/>
      <c r="B107" s="6" t="s">
        <v>121</v>
      </c>
      <c r="C107" s="6" t="s">
        <v>122</v>
      </c>
      <c r="D107" s="8">
        <v>2975.43</v>
      </c>
      <c r="E107" s="8">
        <v>2911.43</v>
      </c>
      <c r="F107" s="10">
        <v>2644.05</v>
      </c>
      <c r="G107" s="8">
        <v>3500</v>
      </c>
      <c r="H107" s="8">
        <v>3500</v>
      </c>
    </row>
    <row r="108" spans="1:8" s="13" customFormat="1" ht="15">
      <c r="A108" s="20"/>
      <c r="B108" s="6" t="s">
        <v>123</v>
      </c>
      <c r="C108" s="6" t="s">
        <v>124</v>
      </c>
      <c r="D108" s="8">
        <v>4503.59</v>
      </c>
      <c r="E108" s="8">
        <v>3467.15</v>
      </c>
      <c r="F108" s="10">
        <v>4091.69</v>
      </c>
      <c r="G108" s="8">
        <v>5000</v>
      </c>
      <c r="H108" s="8">
        <v>5500</v>
      </c>
    </row>
    <row r="109" spans="1:8" s="13" customFormat="1" ht="15">
      <c r="A109" s="20"/>
      <c r="B109" s="6" t="s">
        <v>125</v>
      </c>
      <c r="C109" s="6" t="s">
        <v>126</v>
      </c>
      <c r="D109" s="8">
        <v>19603.46</v>
      </c>
      <c r="E109" s="8">
        <v>15408.9</v>
      </c>
      <c r="F109" s="10">
        <v>21406.5</v>
      </c>
      <c r="G109" s="8">
        <v>18000</v>
      </c>
      <c r="H109" s="8">
        <v>21000</v>
      </c>
    </row>
    <row r="110" spans="1:8" s="13" customFormat="1" ht="15">
      <c r="A110" s="20"/>
      <c r="B110" s="6" t="s">
        <v>127</v>
      </c>
      <c r="C110" s="6" t="s">
        <v>128</v>
      </c>
      <c r="D110" s="8">
        <v>16949.76</v>
      </c>
      <c r="E110" s="8">
        <v>20017.75</v>
      </c>
      <c r="F110" s="10">
        <v>44525.09</v>
      </c>
      <c r="G110" s="8">
        <v>30000</v>
      </c>
      <c r="H110" s="8">
        <v>30000</v>
      </c>
    </row>
    <row r="111" spans="1:8" s="13" customFormat="1" ht="15">
      <c r="A111" s="20"/>
      <c r="B111" s="6" t="s">
        <v>129</v>
      </c>
      <c r="C111" s="6" t="s">
        <v>130</v>
      </c>
      <c r="D111" s="8">
        <v>1416</v>
      </c>
      <c r="E111" s="8">
        <v>1935.94</v>
      </c>
      <c r="F111" s="10">
        <v>2714.75</v>
      </c>
      <c r="G111" s="8">
        <v>2500</v>
      </c>
      <c r="H111" s="8">
        <v>2500</v>
      </c>
    </row>
    <row r="112" spans="1:8" s="13" customFormat="1" ht="15">
      <c r="A112" s="20"/>
      <c r="B112" s="6" t="s">
        <v>131</v>
      </c>
      <c r="C112" s="6" t="s">
        <v>132</v>
      </c>
      <c r="D112" s="8">
        <v>23374.13</v>
      </c>
      <c r="E112" s="8">
        <v>1613.76</v>
      </c>
      <c r="F112" s="10">
        <v>0</v>
      </c>
      <c r="G112" s="8">
        <v>0</v>
      </c>
      <c r="H112" s="8">
        <v>0</v>
      </c>
    </row>
    <row r="113" spans="1:8" s="13" customFormat="1" ht="15">
      <c r="A113" s="20"/>
      <c r="B113" s="6" t="s">
        <v>133</v>
      </c>
      <c r="C113" s="6" t="s">
        <v>134</v>
      </c>
      <c r="D113" s="8">
        <v>0</v>
      </c>
      <c r="E113" s="8">
        <v>58224.14</v>
      </c>
      <c r="F113" s="10">
        <v>28919.41</v>
      </c>
      <c r="G113" s="8">
        <v>43000</v>
      </c>
      <c r="H113" s="8">
        <v>45000</v>
      </c>
    </row>
    <row r="114" spans="2:8" ht="15">
      <c r="B114" s="6" t="s">
        <v>135</v>
      </c>
      <c r="C114" s="6" t="s">
        <v>300</v>
      </c>
      <c r="D114" s="8">
        <v>0</v>
      </c>
      <c r="E114" s="8">
        <v>0</v>
      </c>
      <c r="F114" s="10">
        <v>3617.64</v>
      </c>
      <c r="G114" s="8">
        <v>0</v>
      </c>
      <c r="H114" s="8">
        <v>0</v>
      </c>
    </row>
    <row r="115" spans="1:8" s="12" customFormat="1" ht="15">
      <c r="A115" s="19"/>
      <c r="B115" s="6" t="s">
        <v>136</v>
      </c>
      <c r="C115" s="6" t="s">
        <v>137</v>
      </c>
      <c r="D115" s="8">
        <v>145334.58</v>
      </c>
      <c r="E115" s="8">
        <v>125084.47</v>
      </c>
      <c r="F115" s="10">
        <v>195886.51</v>
      </c>
      <c r="G115" s="8">
        <v>125000</v>
      </c>
      <c r="H115" s="8">
        <v>100000</v>
      </c>
    </row>
    <row r="116" spans="1:8" s="12" customFormat="1" ht="15">
      <c r="A116" s="19"/>
      <c r="B116" s="6" t="s">
        <v>301</v>
      </c>
      <c r="C116" s="6" t="s">
        <v>302</v>
      </c>
      <c r="D116" s="8">
        <v>46.98</v>
      </c>
      <c r="E116" s="8">
        <v>58660</v>
      </c>
      <c r="F116" s="10">
        <v>0</v>
      </c>
      <c r="G116" s="8">
        <v>0</v>
      </c>
      <c r="H116" s="8">
        <v>0</v>
      </c>
    </row>
    <row r="117" spans="1:8" s="12" customFormat="1" ht="15">
      <c r="A117" s="19"/>
      <c r="B117" s="6" t="s">
        <v>358</v>
      </c>
      <c r="C117" s="6" t="s">
        <v>359</v>
      </c>
      <c r="D117" s="8">
        <v>0</v>
      </c>
      <c r="E117" s="8">
        <v>2409.92</v>
      </c>
      <c r="F117" s="10">
        <v>3000</v>
      </c>
      <c r="G117" s="8">
        <v>0</v>
      </c>
      <c r="H117" s="10">
        <v>4000</v>
      </c>
    </row>
    <row r="118" spans="1:8" s="12" customFormat="1" ht="15">
      <c r="A118" s="18" t="s">
        <v>281</v>
      </c>
      <c r="B118" s="18"/>
      <c r="C118" s="18"/>
      <c r="D118" s="21">
        <f aca="true" t="shared" si="10" ref="D118:H118">SUM(D101:D117)</f>
        <v>1210266.9</v>
      </c>
      <c r="E118" s="21">
        <f t="shared" si="10"/>
        <v>1092364.33</v>
      </c>
      <c r="F118" s="23">
        <f t="shared" si="10"/>
        <v>1449001.14</v>
      </c>
      <c r="G118" s="21">
        <f t="shared" si="10"/>
        <v>1305424</v>
      </c>
      <c r="H118" s="21">
        <f t="shared" si="10"/>
        <v>1263500</v>
      </c>
    </row>
    <row r="119" spans="1:8" s="12" customFormat="1" ht="15">
      <c r="A119" s="17"/>
      <c r="B119" s="17"/>
      <c r="C119" s="17"/>
      <c r="D119" s="9"/>
      <c r="E119" s="9"/>
      <c r="F119" s="22"/>
      <c r="G119" s="9"/>
      <c r="H119" s="9"/>
    </row>
    <row r="120" spans="1:8" s="12" customFormat="1" ht="15">
      <c r="A120" s="17" t="s">
        <v>372</v>
      </c>
      <c r="B120" s="17"/>
      <c r="C120" s="17"/>
      <c r="D120" s="9"/>
      <c r="E120" s="9"/>
      <c r="F120" s="22"/>
      <c r="G120" s="9"/>
      <c r="H120" s="9"/>
    </row>
    <row r="121" spans="1:8" s="12" customFormat="1" ht="15">
      <c r="A121" s="6"/>
      <c r="B121" s="6" t="s">
        <v>373</v>
      </c>
      <c r="C121" s="6" t="s">
        <v>374</v>
      </c>
      <c r="D121" s="8">
        <v>0</v>
      </c>
      <c r="E121" s="8">
        <v>0</v>
      </c>
      <c r="F121" s="10">
        <v>0</v>
      </c>
      <c r="G121" s="8">
        <v>0</v>
      </c>
      <c r="H121" s="8">
        <v>60000</v>
      </c>
    </row>
    <row r="122" spans="1:8" s="12" customFormat="1" ht="15">
      <c r="A122" s="18" t="s">
        <v>281</v>
      </c>
      <c r="B122" s="18"/>
      <c r="C122" s="18"/>
      <c r="D122" s="21">
        <f>SUM(D120:D121)</f>
        <v>0</v>
      </c>
      <c r="E122" s="21">
        <f aca="true" t="shared" si="11" ref="E122:H122">SUM(E120:E121)</f>
        <v>0</v>
      </c>
      <c r="F122" s="21">
        <f t="shared" si="11"/>
        <v>0</v>
      </c>
      <c r="G122" s="21">
        <f t="shared" si="11"/>
        <v>0</v>
      </c>
      <c r="H122" s="21">
        <f t="shared" si="11"/>
        <v>60000</v>
      </c>
    </row>
    <row r="123" spans="1:8" s="12" customFormat="1" ht="15">
      <c r="A123" s="6"/>
      <c r="B123" s="6"/>
      <c r="C123" s="6"/>
      <c r="D123" s="8"/>
      <c r="E123" s="8"/>
      <c r="F123" s="10"/>
      <c r="G123" s="8"/>
      <c r="H123" s="8"/>
    </row>
    <row r="124" spans="1:8" s="12" customFormat="1" ht="15">
      <c r="A124" s="19"/>
      <c r="B124" s="6"/>
      <c r="C124" s="6"/>
      <c r="D124" s="8"/>
      <c r="E124" s="8"/>
      <c r="F124" s="10"/>
      <c r="G124" s="8"/>
      <c r="H124" s="8"/>
    </row>
    <row r="125" spans="1:8" s="12" customFormat="1" ht="15">
      <c r="A125" s="17" t="s">
        <v>303</v>
      </c>
      <c r="B125" s="6"/>
      <c r="C125" s="6"/>
      <c r="D125" s="8"/>
      <c r="E125" s="8"/>
      <c r="F125" s="10"/>
      <c r="G125" s="8"/>
      <c r="H125" s="8"/>
    </row>
    <row r="126" spans="1:8" s="12" customFormat="1" ht="15">
      <c r="A126" s="17"/>
      <c r="B126" s="6" t="s">
        <v>306</v>
      </c>
      <c r="C126" s="6" t="s">
        <v>307</v>
      </c>
      <c r="D126" s="8">
        <v>8450</v>
      </c>
      <c r="E126" s="8">
        <v>0</v>
      </c>
      <c r="F126" s="10">
        <v>0</v>
      </c>
      <c r="G126" s="8">
        <v>0</v>
      </c>
      <c r="H126" s="8">
        <v>0</v>
      </c>
    </row>
    <row r="127" spans="1:8" s="12" customFormat="1" ht="15">
      <c r="A127" s="19"/>
      <c r="B127" s="6" t="s">
        <v>138</v>
      </c>
      <c r="C127" s="6" t="s">
        <v>139</v>
      </c>
      <c r="D127" s="8">
        <v>11212.5</v>
      </c>
      <c r="E127" s="8">
        <v>0</v>
      </c>
      <c r="F127" s="10">
        <v>0</v>
      </c>
      <c r="G127" s="8">
        <v>0</v>
      </c>
      <c r="H127" s="33">
        <v>0</v>
      </c>
    </row>
    <row r="128" spans="2:8" ht="15">
      <c r="B128" s="6" t="s">
        <v>140</v>
      </c>
      <c r="C128" s="6" t="s">
        <v>141</v>
      </c>
      <c r="D128" s="8">
        <v>10693.75</v>
      </c>
      <c r="E128" s="8">
        <v>0</v>
      </c>
      <c r="F128" s="10">
        <v>0</v>
      </c>
      <c r="G128" s="8">
        <v>0</v>
      </c>
      <c r="H128" s="8">
        <v>0</v>
      </c>
    </row>
    <row r="129" spans="2:8" ht="15">
      <c r="B129" s="6" t="s">
        <v>142</v>
      </c>
      <c r="C129" s="6" t="s">
        <v>143</v>
      </c>
      <c r="D129" s="8">
        <v>3525</v>
      </c>
      <c r="E129" s="8">
        <v>0</v>
      </c>
      <c r="F129" s="10">
        <v>0</v>
      </c>
      <c r="G129" s="8">
        <v>0</v>
      </c>
      <c r="H129" s="8">
        <v>0</v>
      </c>
    </row>
    <row r="130" spans="2:8" ht="15">
      <c r="B130" s="6" t="s">
        <v>144</v>
      </c>
      <c r="C130" s="6" t="s">
        <v>145</v>
      </c>
      <c r="D130" s="8">
        <v>642</v>
      </c>
      <c r="E130" s="8">
        <v>42</v>
      </c>
      <c r="F130" s="10">
        <v>0</v>
      </c>
      <c r="G130" s="8">
        <v>0</v>
      </c>
      <c r="H130" s="33">
        <v>0</v>
      </c>
    </row>
    <row r="131" spans="2:8" ht="15">
      <c r="B131" s="6" t="s">
        <v>146</v>
      </c>
      <c r="C131" s="6" t="s">
        <v>147</v>
      </c>
      <c r="D131" s="8">
        <v>6877.88</v>
      </c>
      <c r="E131" s="8">
        <v>0</v>
      </c>
      <c r="F131" s="10">
        <v>0</v>
      </c>
      <c r="G131" s="8">
        <v>0</v>
      </c>
      <c r="H131" s="8">
        <v>0</v>
      </c>
    </row>
    <row r="132" spans="2:8" ht="15">
      <c r="B132" s="6" t="s">
        <v>148</v>
      </c>
      <c r="C132" s="6" t="s">
        <v>149</v>
      </c>
      <c r="D132" s="8">
        <v>0</v>
      </c>
      <c r="E132" s="8">
        <v>316.64</v>
      </c>
      <c r="F132" s="10">
        <v>0</v>
      </c>
      <c r="G132" s="8">
        <v>0</v>
      </c>
      <c r="H132" s="33">
        <v>0</v>
      </c>
    </row>
    <row r="133" spans="2:8" ht="15">
      <c r="B133" s="6" t="s">
        <v>271</v>
      </c>
      <c r="C133" s="11" t="s">
        <v>272</v>
      </c>
      <c r="D133" s="8">
        <v>9548</v>
      </c>
      <c r="E133" s="8">
        <v>11288</v>
      </c>
      <c r="F133" s="10">
        <v>0</v>
      </c>
      <c r="G133" s="8">
        <v>10000</v>
      </c>
      <c r="H133" s="8">
        <v>0</v>
      </c>
    </row>
    <row r="134" spans="1:8" s="12" customFormat="1" ht="15">
      <c r="A134" s="19"/>
      <c r="B134" s="6" t="s">
        <v>150</v>
      </c>
      <c r="C134" s="11" t="s">
        <v>151</v>
      </c>
      <c r="D134" s="8">
        <v>28222.26</v>
      </c>
      <c r="E134" s="8">
        <v>9938.28</v>
      </c>
      <c r="F134" s="10">
        <v>20188.43</v>
      </c>
      <c r="G134" s="8">
        <v>30000</v>
      </c>
      <c r="H134" s="8">
        <v>10000</v>
      </c>
    </row>
    <row r="135" spans="1:8" s="13" customFormat="1" ht="15">
      <c r="A135" s="20"/>
      <c r="B135" s="6" t="s">
        <v>152</v>
      </c>
      <c r="C135" s="11" t="s">
        <v>153</v>
      </c>
      <c r="D135" s="8">
        <v>6223.15</v>
      </c>
      <c r="E135" s="8">
        <v>9872.7</v>
      </c>
      <c r="F135" s="10">
        <v>4769.49</v>
      </c>
      <c r="G135" s="8">
        <v>5000</v>
      </c>
      <c r="H135" s="8">
        <v>8000</v>
      </c>
    </row>
    <row r="136" spans="2:8" ht="15">
      <c r="B136" s="6" t="s">
        <v>154</v>
      </c>
      <c r="C136" s="11" t="s">
        <v>155</v>
      </c>
      <c r="D136" s="8">
        <v>22031.95</v>
      </c>
      <c r="E136" s="8">
        <v>23276.9</v>
      </c>
      <c r="F136" s="10">
        <v>24104.8</v>
      </c>
      <c r="G136" s="8">
        <v>29000</v>
      </c>
      <c r="H136" s="8">
        <v>25000</v>
      </c>
    </row>
    <row r="137" spans="2:8" ht="15">
      <c r="B137" s="6" t="s">
        <v>156</v>
      </c>
      <c r="C137" s="6" t="s">
        <v>158</v>
      </c>
      <c r="D137" s="8">
        <v>125000</v>
      </c>
      <c r="E137" s="8">
        <v>125000</v>
      </c>
      <c r="F137" s="10">
        <v>125000</v>
      </c>
      <c r="G137" s="8">
        <v>125000</v>
      </c>
      <c r="H137" s="8">
        <v>125000</v>
      </c>
    </row>
    <row r="138" spans="1:8" s="12" customFormat="1" ht="15">
      <c r="A138" s="19"/>
      <c r="B138" s="6" t="s">
        <v>304</v>
      </c>
      <c r="C138" s="6" t="s">
        <v>159</v>
      </c>
      <c r="D138" s="8">
        <v>10000</v>
      </c>
      <c r="E138" s="8">
        <v>0</v>
      </c>
      <c r="F138" s="10">
        <v>0</v>
      </c>
      <c r="G138" s="8">
        <v>0</v>
      </c>
      <c r="H138" s="8">
        <v>0</v>
      </c>
    </row>
    <row r="139" spans="1:8" s="13" customFormat="1" ht="15">
      <c r="A139" s="20"/>
      <c r="B139" s="6" t="s">
        <v>157</v>
      </c>
      <c r="C139" s="6" t="s">
        <v>160</v>
      </c>
      <c r="D139" s="8">
        <v>2453</v>
      </c>
      <c r="E139" s="8">
        <v>2453</v>
      </c>
      <c r="F139" s="10">
        <v>0</v>
      </c>
      <c r="G139" s="8">
        <v>2453</v>
      </c>
      <c r="H139" s="8">
        <v>2453</v>
      </c>
    </row>
    <row r="140" spans="1:8" s="13" customFormat="1" ht="15">
      <c r="A140" s="20"/>
      <c r="B140" s="6" t="s">
        <v>161</v>
      </c>
      <c r="C140" s="6" t="s">
        <v>162</v>
      </c>
      <c r="D140" s="8">
        <v>144500</v>
      </c>
      <c r="E140" s="8">
        <v>124500</v>
      </c>
      <c r="F140" s="10">
        <v>124500</v>
      </c>
      <c r="G140" s="8">
        <v>124500</v>
      </c>
      <c r="H140" s="8">
        <v>124500</v>
      </c>
    </row>
    <row r="141" spans="1:8" s="13" customFormat="1" ht="15">
      <c r="A141" s="20"/>
      <c r="B141" s="6" t="s">
        <v>163</v>
      </c>
      <c r="C141" s="6" t="s">
        <v>164</v>
      </c>
      <c r="D141" s="8">
        <v>29456.44</v>
      </c>
      <c r="E141" s="8">
        <v>55335.77</v>
      </c>
      <c r="F141" s="10">
        <v>38969.94</v>
      </c>
      <c r="G141" s="8">
        <v>30000</v>
      </c>
      <c r="H141" s="8">
        <v>30000</v>
      </c>
    </row>
    <row r="142" spans="2:8" ht="15">
      <c r="B142" s="6" t="s">
        <v>273</v>
      </c>
      <c r="C142" s="6" t="s">
        <v>305</v>
      </c>
      <c r="D142" s="8">
        <v>8478</v>
      </c>
      <c r="E142" s="8">
        <v>0</v>
      </c>
      <c r="F142" s="10">
        <v>2833.05</v>
      </c>
      <c r="G142" s="8">
        <v>7500</v>
      </c>
      <c r="H142" s="8">
        <v>7500</v>
      </c>
    </row>
    <row r="143" spans="1:8" s="13" customFormat="1" ht="15">
      <c r="A143" s="20"/>
      <c r="B143" s="6" t="s">
        <v>165</v>
      </c>
      <c r="C143" s="6" t="s">
        <v>166</v>
      </c>
      <c r="D143" s="8">
        <v>13140.73</v>
      </c>
      <c r="E143" s="8">
        <v>7064.33</v>
      </c>
      <c r="F143" s="10">
        <v>14461.02</v>
      </c>
      <c r="G143" s="8">
        <v>22500</v>
      </c>
      <c r="H143" s="8">
        <v>21000</v>
      </c>
    </row>
    <row r="144" spans="2:8" ht="15">
      <c r="B144" s="6" t="s">
        <v>167</v>
      </c>
      <c r="C144" s="6" t="s">
        <v>168</v>
      </c>
      <c r="D144" s="8">
        <v>3000</v>
      </c>
      <c r="E144" s="8">
        <v>750</v>
      </c>
      <c r="F144" s="10">
        <v>1500</v>
      </c>
      <c r="G144" s="8">
        <v>1500</v>
      </c>
      <c r="H144" s="8">
        <v>1500</v>
      </c>
    </row>
    <row r="145" spans="1:8" ht="15">
      <c r="A145" s="18" t="s">
        <v>281</v>
      </c>
      <c r="B145" s="18"/>
      <c r="C145" s="18"/>
      <c r="D145" s="21">
        <f aca="true" t="shared" si="12" ref="D145:H145">SUM(D126:D144)</f>
        <v>443454.66</v>
      </c>
      <c r="E145" s="21">
        <f t="shared" si="12"/>
        <v>369837.62000000005</v>
      </c>
      <c r="F145" s="23">
        <f t="shared" si="12"/>
        <v>356326.73</v>
      </c>
      <c r="G145" s="21">
        <f t="shared" si="12"/>
        <v>387453</v>
      </c>
      <c r="H145" s="21">
        <f t="shared" si="12"/>
        <v>354953</v>
      </c>
    </row>
    <row r="146" spans="4:7" ht="15">
      <c r="D146" s="8"/>
      <c r="E146" s="8"/>
      <c r="F146" s="10"/>
      <c r="G146" s="8"/>
    </row>
    <row r="147" spans="1:7" ht="15">
      <c r="A147" s="17" t="s">
        <v>308</v>
      </c>
      <c r="D147" s="8"/>
      <c r="E147" s="8"/>
      <c r="F147" s="10"/>
      <c r="G147" s="8"/>
    </row>
    <row r="148" spans="2:8" ht="15">
      <c r="B148" s="6" t="s">
        <v>169</v>
      </c>
      <c r="C148" s="11" t="s">
        <v>170</v>
      </c>
      <c r="D148" s="8">
        <v>0</v>
      </c>
      <c r="E148" s="8">
        <v>0</v>
      </c>
      <c r="F148" s="10">
        <v>0</v>
      </c>
      <c r="G148" s="8">
        <v>1000</v>
      </c>
      <c r="H148" s="8">
        <v>1000</v>
      </c>
    </row>
    <row r="149" spans="1:8" s="13" customFormat="1" ht="15">
      <c r="A149" s="20"/>
      <c r="B149" s="6" t="s">
        <v>171</v>
      </c>
      <c r="C149" s="6" t="s">
        <v>172</v>
      </c>
      <c r="D149" s="8">
        <v>44532.4</v>
      </c>
      <c r="E149" s="8">
        <v>17994.5</v>
      </c>
      <c r="F149" s="10">
        <v>19430</v>
      </c>
      <c r="G149" s="8">
        <v>20000</v>
      </c>
      <c r="H149" s="8">
        <v>20000</v>
      </c>
    </row>
    <row r="150" spans="1:8" s="13" customFormat="1" ht="15">
      <c r="A150" s="20"/>
      <c r="B150" s="6" t="s">
        <v>173</v>
      </c>
      <c r="C150" s="6" t="s">
        <v>174</v>
      </c>
      <c r="D150" s="8">
        <v>10959.16</v>
      </c>
      <c r="E150" s="8">
        <v>10614.58</v>
      </c>
      <c r="F150" s="10">
        <v>3784.96</v>
      </c>
      <c r="G150" s="8">
        <v>15000</v>
      </c>
      <c r="H150" s="8">
        <v>10000</v>
      </c>
    </row>
    <row r="151" spans="2:8" ht="15">
      <c r="B151" s="6" t="s">
        <v>175</v>
      </c>
      <c r="C151" s="11" t="s">
        <v>176</v>
      </c>
      <c r="D151" s="8">
        <v>7273.5</v>
      </c>
      <c r="E151" s="8">
        <v>949.48</v>
      </c>
      <c r="F151" s="10">
        <v>2500</v>
      </c>
      <c r="G151" s="8">
        <v>5000</v>
      </c>
      <c r="H151" s="8">
        <v>5000</v>
      </c>
    </row>
    <row r="152" spans="1:8" s="13" customFormat="1" ht="15">
      <c r="A152" s="20"/>
      <c r="B152" s="6" t="s">
        <v>177</v>
      </c>
      <c r="C152" s="6" t="s">
        <v>178</v>
      </c>
      <c r="D152" s="8">
        <v>62797.7</v>
      </c>
      <c r="E152" s="8">
        <v>829.75</v>
      </c>
      <c r="F152" s="10">
        <v>0</v>
      </c>
      <c r="G152" s="8">
        <v>0</v>
      </c>
      <c r="H152" s="8">
        <v>0</v>
      </c>
    </row>
    <row r="153" spans="1:8" s="13" customFormat="1" ht="15">
      <c r="A153" s="20"/>
      <c r="B153" s="6" t="s">
        <v>179</v>
      </c>
      <c r="C153" s="6" t="s">
        <v>180</v>
      </c>
      <c r="D153" s="8">
        <v>157910.31</v>
      </c>
      <c r="E153" s="8">
        <v>136166.72</v>
      </c>
      <c r="F153" s="10">
        <v>170154.81</v>
      </c>
      <c r="G153" s="8">
        <v>170000</v>
      </c>
      <c r="H153" s="8">
        <v>210000</v>
      </c>
    </row>
    <row r="154" spans="1:8" s="13" customFormat="1" ht="15">
      <c r="A154" s="20"/>
      <c r="B154" s="6" t="s">
        <v>181</v>
      </c>
      <c r="C154" s="6" t="s">
        <v>182</v>
      </c>
      <c r="D154" s="8">
        <v>9895.94</v>
      </c>
      <c r="E154" s="8">
        <f>1990.58</f>
        <v>1990.58</v>
      </c>
      <c r="F154" s="10">
        <f>1118.76+2151.24+1594.47</f>
        <v>4864.47</v>
      </c>
      <c r="G154" s="8">
        <v>8000</v>
      </c>
      <c r="H154" s="8">
        <v>5000</v>
      </c>
    </row>
    <row r="155" spans="1:8" s="13" customFormat="1" ht="15">
      <c r="A155" s="20"/>
      <c r="B155" s="6" t="s">
        <v>183</v>
      </c>
      <c r="C155" s="6" t="s">
        <v>184</v>
      </c>
      <c r="D155" s="8">
        <v>280.94</v>
      </c>
      <c r="E155" s="8">
        <v>251.95</v>
      </c>
      <c r="F155" s="10">
        <v>0</v>
      </c>
      <c r="G155" s="8">
        <v>10000</v>
      </c>
      <c r="H155" s="8">
        <v>5000</v>
      </c>
    </row>
    <row r="156" spans="1:8" s="13" customFormat="1" ht="15">
      <c r="A156" s="20"/>
      <c r="B156" s="6" t="s">
        <v>185</v>
      </c>
      <c r="C156" s="6" t="s">
        <v>186</v>
      </c>
      <c r="D156" s="8">
        <v>55059.5</v>
      </c>
      <c r="E156" s="8">
        <v>18324.6</v>
      </c>
      <c r="F156" s="10">
        <v>26740.9</v>
      </c>
      <c r="G156" s="8">
        <v>4500</v>
      </c>
      <c r="H156" s="8">
        <v>10000</v>
      </c>
    </row>
    <row r="157" spans="1:8" s="13" customFormat="1" ht="15">
      <c r="A157" s="20"/>
      <c r="B157" s="6" t="s">
        <v>363</v>
      </c>
      <c r="C157" s="6" t="s">
        <v>364</v>
      </c>
      <c r="D157" s="8">
        <v>0</v>
      </c>
      <c r="E157" s="8">
        <v>0</v>
      </c>
      <c r="F157" s="10">
        <v>0</v>
      </c>
      <c r="G157" s="8">
        <v>5500</v>
      </c>
      <c r="H157" s="8"/>
    </row>
    <row r="158" spans="1:8" s="13" customFormat="1" ht="15">
      <c r="A158" s="18" t="s">
        <v>281</v>
      </c>
      <c r="B158" s="18"/>
      <c r="C158" s="18"/>
      <c r="D158" s="21">
        <f>SUM(D148:D157)</f>
        <v>348709.45</v>
      </c>
      <c r="E158" s="21">
        <f>SUM(E148:E157)</f>
        <v>187122.16</v>
      </c>
      <c r="F158" s="23">
        <f>SUM(F148:F157)</f>
        <v>227475.13999999998</v>
      </c>
      <c r="G158" s="21">
        <f>SUM(G148:G157)</f>
        <v>239000</v>
      </c>
      <c r="H158" s="21">
        <f aca="true" t="shared" si="13" ref="H158">SUM(H148:H156)</f>
        <v>266000</v>
      </c>
    </row>
    <row r="159" spans="1:8" s="13" customFormat="1" ht="15">
      <c r="A159" s="20"/>
      <c r="B159" s="6"/>
      <c r="C159" s="6"/>
      <c r="D159" s="8"/>
      <c r="E159" s="8"/>
      <c r="F159" s="10"/>
      <c r="G159" s="8"/>
      <c r="H159" s="8"/>
    </row>
    <row r="160" spans="1:8" s="13" customFormat="1" ht="15">
      <c r="A160" s="17" t="s">
        <v>309</v>
      </c>
      <c r="B160" s="6"/>
      <c r="C160" s="6"/>
      <c r="D160" s="8"/>
      <c r="E160" s="8"/>
      <c r="F160" s="10"/>
      <c r="G160" s="8"/>
      <c r="H160" s="8"/>
    </row>
    <row r="161" spans="1:8" s="13" customFormat="1" ht="15">
      <c r="A161" s="20"/>
      <c r="B161" s="6" t="s">
        <v>187</v>
      </c>
      <c r="C161" s="11" t="s">
        <v>188</v>
      </c>
      <c r="D161" s="8">
        <v>184764.79</v>
      </c>
      <c r="E161" s="8">
        <v>236596.01</v>
      </c>
      <c r="F161" s="10">
        <v>253312.33</v>
      </c>
      <c r="G161" s="8">
        <v>200000</v>
      </c>
      <c r="H161" s="8">
        <v>215000</v>
      </c>
    </row>
    <row r="162" spans="1:8" s="13" customFormat="1" ht="15">
      <c r="A162" s="20"/>
      <c r="B162" s="6" t="s">
        <v>189</v>
      </c>
      <c r="C162" s="6" t="s">
        <v>190</v>
      </c>
      <c r="D162" s="8">
        <v>121117.62</v>
      </c>
      <c r="E162" s="8">
        <v>110710.74</v>
      </c>
      <c r="F162" s="10">
        <v>128367.93</v>
      </c>
      <c r="G162" s="8">
        <v>118138.92</v>
      </c>
      <c r="H162" s="8">
        <v>125856.47</v>
      </c>
    </row>
    <row r="163" spans="1:8" s="13" customFormat="1" ht="15">
      <c r="A163" s="20"/>
      <c r="B163" s="6" t="s">
        <v>189</v>
      </c>
      <c r="C163" s="6" t="s">
        <v>191</v>
      </c>
      <c r="D163" s="8">
        <v>28622.57</v>
      </c>
      <c r="E163" s="8">
        <v>25818.39</v>
      </c>
      <c r="F163" s="10">
        <v>29139.21</v>
      </c>
      <c r="G163" s="8">
        <v>27629.26</v>
      </c>
      <c r="H163" s="8">
        <v>29434.17</v>
      </c>
    </row>
    <row r="164" spans="1:8" s="13" customFormat="1" ht="15">
      <c r="A164" s="20"/>
      <c r="B164" s="6" t="s">
        <v>192</v>
      </c>
      <c r="C164" s="6" t="s">
        <v>193</v>
      </c>
      <c r="D164" s="8">
        <v>75817.88</v>
      </c>
      <c r="E164" s="8">
        <v>76424.22</v>
      </c>
      <c r="F164" s="10">
        <v>76450.16</v>
      </c>
      <c r="G164" s="8">
        <v>75000</v>
      </c>
      <c r="H164" s="8">
        <v>75000</v>
      </c>
    </row>
    <row r="165" spans="1:8" s="13" customFormat="1" ht="15">
      <c r="A165" s="20"/>
      <c r="B165" s="6" t="s">
        <v>194</v>
      </c>
      <c r="C165" s="6" t="s">
        <v>195</v>
      </c>
      <c r="D165" s="8">
        <v>7975.16</v>
      </c>
      <c r="E165" s="8">
        <v>5574.34</v>
      </c>
      <c r="F165" s="10">
        <v>6588.48</v>
      </c>
      <c r="G165" s="8">
        <v>11000</v>
      </c>
      <c r="H165" s="8">
        <v>8500</v>
      </c>
    </row>
    <row r="166" spans="1:8" s="13" customFormat="1" ht="15">
      <c r="A166" s="20"/>
      <c r="B166" s="6" t="s">
        <v>196</v>
      </c>
      <c r="C166" s="6" t="s">
        <v>197</v>
      </c>
      <c r="D166" s="8">
        <v>1820.94</v>
      </c>
      <c r="E166" s="8">
        <v>11183.06</v>
      </c>
      <c r="F166" s="10">
        <v>0</v>
      </c>
      <c r="G166" s="8">
        <v>24576</v>
      </c>
      <c r="H166" s="8">
        <v>10000</v>
      </c>
    </row>
    <row r="167" spans="1:8" s="13" customFormat="1" ht="15">
      <c r="A167" s="20"/>
      <c r="B167" s="6" t="s">
        <v>198</v>
      </c>
      <c r="C167" s="6" t="s">
        <v>199</v>
      </c>
      <c r="D167" s="8">
        <v>795288.38</v>
      </c>
      <c r="E167" s="8">
        <v>871218.23</v>
      </c>
      <c r="F167" s="10">
        <v>564899.74</v>
      </c>
      <c r="G167" s="8">
        <v>962000</v>
      </c>
      <c r="H167" s="8">
        <v>700000</v>
      </c>
    </row>
    <row r="168" spans="1:8" s="13" customFormat="1" ht="15">
      <c r="A168" s="20"/>
      <c r="B168" s="6" t="s">
        <v>200</v>
      </c>
      <c r="C168" s="6" t="s">
        <v>201</v>
      </c>
      <c r="D168" s="8">
        <v>12492.69</v>
      </c>
      <c r="E168" s="8">
        <f>1119.37-4603.86</f>
        <v>-3484.49</v>
      </c>
      <c r="F168" s="10">
        <f>496.99+6828.96</f>
        <v>7325.95</v>
      </c>
      <c r="G168" s="8">
        <v>0</v>
      </c>
      <c r="H168" s="8">
        <v>0</v>
      </c>
    </row>
    <row r="169" spans="1:8" s="13" customFormat="1" ht="15">
      <c r="A169" s="18" t="s">
        <v>281</v>
      </c>
      <c r="B169" s="18"/>
      <c r="C169" s="18"/>
      <c r="D169" s="21">
        <f aca="true" t="shared" si="14" ref="D169:G169">SUM(D161:D168)</f>
        <v>1227900.03</v>
      </c>
      <c r="E169" s="21">
        <f t="shared" si="14"/>
        <v>1334040.5</v>
      </c>
      <c r="F169" s="23">
        <f t="shared" si="14"/>
        <v>1066083.8</v>
      </c>
      <c r="G169" s="21">
        <f t="shared" si="14"/>
        <v>1418344.18</v>
      </c>
      <c r="H169" s="21">
        <f>SUM(H161:H168)</f>
        <v>1163790.64</v>
      </c>
    </row>
    <row r="170" spans="1:8" s="13" customFormat="1" ht="15">
      <c r="A170" s="20"/>
      <c r="B170" s="6"/>
      <c r="C170" s="6"/>
      <c r="D170" s="8"/>
      <c r="E170" s="8"/>
      <c r="F170" s="10"/>
      <c r="G170" s="8"/>
      <c r="H170" s="8"/>
    </row>
    <row r="171" spans="1:8" s="13" customFormat="1" ht="15">
      <c r="A171" s="17" t="s">
        <v>310</v>
      </c>
      <c r="B171" s="6"/>
      <c r="C171" s="6"/>
      <c r="D171" s="8"/>
      <c r="E171" s="8"/>
      <c r="F171" s="10"/>
      <c r="G171" s="8"/>
      <c r="H171" s="8"/>
    </row>
    <row r="172" spans="1:8" s="13" customFormat="1" ht="15" customHeight="1">
      <c r="A172" s="20"/>
      <c r="B172" s="6" t="s">
        <v>202</v>
      </c>
      <c r="C172" s="11" t="s">
        <v>203</v>
      </c>
      <c r="D172" s="8">
        <v>495000</v>
      </c>
      <c r="E172" s="8">
        <v>495000</v>
      </c>
      <c r="F172" s="10">
        <v>560000</v>
      </c>
      <c r="G172" s="8">
        <v>614000</v>
      </c>
      <c r="H172" s="8">
        <v>595000</v>
      </c>
    </row>
    <row r="173" spans="1:8" s="12" customFormat="1" ht="15">
      <c r="A173" s="19"/>
      <c r="B173" s="6" t="s">
        <v>204</v>
      </c>
      <c r="C173" s="11" t="s">
        <v>205</v>
      </c>
      <c r="D173" s="8">
        <v>98709.85</v>
      </c>
      <c r="E173" s="8">
        <v>85444.51</v>
      </c>
      <c r="F173" s="10">
        <v>83895.67</v>
      </c>
      <c r="G173" s="8">
        <v>75605.99</v>
      </c>
      <c r="H173" s="8">
        <v>62712.13</v>
      </c>
    </row>
    <row r="174" spans="1:8" s="12" customFormat="1" ht="15">
      <c r="A174" s="19"/>
      <c r="B174" s="6" t="s">
        <v>311</v>
      </c>
      <c r="C174" s="11" t="s">
        <v>312</v>
      </c>
      <c r="D174" s="8">
        <v>0</v>
      </c>
      <c r="E174" s="8">
        <v>63652.36</v>
      </c>
      <c r="F174" s="10">
        <v>65101.64</v>
      </c>
      <c r="G174" s="8">
        <v>69073.97</v>
      </c>
      <c r="H174" s="8">
        <v>73235.31</v>
      </c>
    </row>
    <row r="175" spans="1:8" s="12" customFormat="1" ht="15">
      <c r="A175" s="19"/>
      <c r="B175" s="6" t="s">
        <v>353</v>
      </c>
      <c r="C175" s="11" t="s">
        <v>354</v>
      </c>
      <c r="D175" s="8">
        <v>0</v>
      </c>
      <c r="E175" s="8">
        <v>25687.57</v>
      </c>
      <c r="F175" s="10">
        <v>24237.79</v>
      </c>
      <c r="G175" s="8">
        <v>20265.96</v>
      </c>
      <c r="H175" s="8">
        <v>16104.62</v>
      </c>
    </row>
    <row r="176" spans="1:8" s="12" customFormat="1" ht="15">
      <c r="A176" s="19"/>
      <c r="B176" s="6" t="s">
        <v>206</v>
      </c>
      <c r="C176" s="11" t="s">
        <v>209</v>
      </c>
      <c r="D176" s="8">
        <v>40000</v>
      </c>
      <c r="E176" s="8">
        <v>20000</v>
      </c>
      <c r="F176" s="10">
        <v>0</v>
      </c>
      <c r="G176" s="8">
        <v>0</v>
      </c>
      <c r="H176" s="8">
        <v>260000</v>
      </c>
    </row>
    <row r="177" spans="1:8" s="12" customFormat="1" ht="15">
      <c r="A177" s="19"/>
      <c r="B177" s="6" t="s">
        <v>207</v>
      </c>
      <c r="C177" s="6" t="s">
        <v>208</v>
      </c>
      <c r="D177" s="8">
        <v>29978.99</v>
      </c>
      <c r="E177" s="8">
        <v>627</v>
      </c>
      <c r="F177" s="10">
        <v>0</v>
      </c>
      <c r="G177" s="8">
        <v>32720</v>
      </c>
      <c r="H177" s="8">
        <v>25245.52</v>
      </c>
    </row>
    <row r="178" spans="1:8" s="12" customFormat="1" ht="15">
      <c r="A178" s="18" t="s">
        <v>281</v>
      </c>
      <c r="B178" s="18"/>
      <c r="C178" s="18"/>
      <c r="D178" s="21">
        <f aca="true" t="shared" si="15" ref="D178:H178">SUM(D172:D177)</f>
        <v>663688.84</v>
      </c>
      <c r="E178" s="21">
        <f t="shared" si="15"/>
        <v>690411.44</v>
      </c>
      <c r="F178" s="23">
        <f t="shared" si="15"/>
        <v>733235.1000000001</v>
      </c>
      <c r="G178" s="21">
        <f t="shared" si="15"/>
        <v>811665.9199999999</v>
      </c>
      <c r="H178" s="21">
        <f t="shared" si="15"/>
        <v>1032297.58</v>
      </c>
    </row>
    <row r="179" spans="1:8" s="12" customFormat="1" ht="15">
      <c r="A179" s="19"/>
      <c r="B179" s="6"/>
      <c r="C179" s="6"/>
      <c r="D179" s="8"/>
      <c r="E179" s="8"/>
      <c r="F179" s="10"/>
      <c r="G179" s="8"/>
      <c r="H179" s="8"/>
    </row>
    <row r="180" spans="1:8" s="12" customFormat="1" ht="15">
      <c r="A180" s="17" t="s">
        <v>335</v>
      </c>
      <c r="B180" s="6"/>
      <c r="C180" s="6"/>
      <c r="D180" s="8"/>
      <c r="E180" s="8"/>
      <c r="F180" s="10"/>
      <c r="G180" s="8"/>
      <c r="H180" s="8"/>
    </row>
    <row r="181" spans="1:11" s="12" customFormat="1" ht="15">
      <c r="A181" s="19"/>
      <c r="B181" s="6" t="s">
        <v>350</v>
      </c>
      <c r="C181" s="6" t="s">
        <v>337</v>
      </c>
      <c r="D181" s="8">
        <v>40000</v>
      </c>
      <c r="E181" s="8">
        <v>0</v>
      </c>
      <c r="F181" s="10"/>
      <c r="G181" s="8"/>
      <c r="H181" s="8">
        <v>0</v>
      </c>
      <c r="K181" s="28"/>
    </row>
    <row r="182" spans="1:8" s="17" customFormat="1" ht="14.25">
      <c r="A182" s="18" t="s">
        <v>281</v>
      </c>
      <c r="B182" s="18"/>
      <c r="C182" s="18"/>
      <c r="D182" s="21">
        <f>SUM(D181)</f>
        <v>40000</v>
      </c>
      <c r="E182" s="21">
        <f aca="true" t="shared" si="16" ref="E182:H182">SUM(E181)</f>
        <v>0</v>
      </c>
      <c r="F182" s="23">
        <f t="shared" si="16"/>
        <v>0</v>
      </c>
      <c r="G182" s="21">
        <f t="shared" si="16"/>
        <v>0</v>
      </c>
      <c r="H182" s="21">
        <f t="shared" si="16"/>
        <v>0</v>
      </c>
    </row>
    <row r="183" spans="1:8" s="12" customFormat="1" ht="15">
      <c r="A183" s="19"/>
      <c r="B183" s="6"/>
      <c r="C183" s="6"/>
      <c r="D183" s="8"/>
      <c r="E183" s="8"/>
      <c r="F183" s="10"/>
      <c r="G183" s="8"/>
      <c r="H183" s="8"/>
    </row>
    <row r="184" spans="1:8" s="12" customFormat="1" ht="15">
      <c r="A184" s="19"/>
      <c r="B184" s="6"/>
      <c r="C184" s="6" t="s">
        <v>313</v>
      </c>
      <c r="D184" s="8">
        <f>D12+D24+D32+D41+D48+D61+D71+D75+D94+D98+D118+D145+D158+D169+D178</f>
        <v>5899555.69</v>
      </c>
      <c r="E184" s="8">
        <f>E12+E24+E32+E41+E48+E61+E71+E75+E94+E98+E118+E145+E158+E169+E178</f>
        <v>5221552.9</v>
      </c>
      <c r="F184" s="10">
        <f>F12+F24+F32+F41+F48+F61+F71+F75+F94+F98+F118+F145+F158+F169+F178</f>
        <v>5799173.66</v>
      </c>
      <c r="G184" s="8">
        <f>G12+G24+G32+G41+G48+G61+G71+G75+G94+G98+G118+G145+G158+G169+G178</f>
        <v>5993533.91</v>
      </c>
      <c r="H184" s="8">
        <f>H12+H24+H32+H41+H48+H61+H7+H1221+H75+H94+H98+H118+H145+H158+H169+H178+H71+H122</f>
        <v>6082278.3</v>
      </c>
    </row>
    <row r="185" spans="1:8" s="12" customFormat="1" ht="15">
      <c r="A185" s="19"/>
      <c r="B185" s="6"/>
      <c r="C185" s="6"/>
      <c r="D185" s="6"/>
      <c r="E185" s="6"/>
      <c r="F185" s="11"/>
      <c r="G185" s="6"/>
      <c r="H185" s="8"/>
    </row>
    <row r="186" spans="1:8" s="13" customFormat="1" ht="15">
      <c r="A186" s="20"/>
      <c r="B186" s="6"/>
      <c r="C186" s="6"/>
      <c r="D186" s="6"/>
      <c r="E186" s="6"/>
      <c r="F186" s="11"/>
      <c r="G186" s="6"/>
      <c r="H186" s="8"/>
    </row>
    <row r="187" spans="1:8" s="13" customFormat="1" ht="15">
      <c r="A187" s="20"/>
      <c r="B187" s="6"/>
      <c r="C187" s="6"/>
      <c r="D187" s="6"/>
      <c r="E187" s="6"/>
      <c r="F187" s="11"/>
      <c r="G187" s="6"/>
      <c r="H187" s="8"/>
    </row>
    <row r="188" spans="1:8" s="13" customFormat="1" ht="15">
      <c r="A188" s="20"/>
      <c r="B188" s="6"/>
      <c r="C188" s="6"/>
      <c r="D188" s="6"/>
      <c r="E188" s="6"/>
      <c r="F188" s="11"/>
      <c r="G188" s="6"/>
      <c r="H188" s="8"/>
    </row>
    <row r="189" spans="1:8" s="12" customFormat="1" ht="15">
      <c r="A189" s="19"/>
      <c r="B189" s="6"/>
      <c r="C189" s="6"/>
      <c r="D189" s="6"/>
      <c r="E189" s="6"/>
      <c r="F189" s="11"/>
      <c r="G189" s="6"/>
      <c r="H189" s="8"/>
    </row>
    <row r="190" spans="1:8" s="12" customFormat="1" ht="15">
      <c r="A190" s="19"/>
      <c r="B190" s="6"/>
      <c r="C190" s="6"/>
      <c r="D190" s="6"/>
      <c r="E190" s="6"/>
      <c r="F190" s="11"/>
      <c r="G190" s="6"/>
      <c r="H190" s="8"/>
    </row>
    <row r="191" spans="1:8" s="12" customFormat="1" ht="15">
      <c r="A191" s="19"/>
      <c r="B191" s="6"/>
      <c r="C191" s="6"/>
      <c r="D191" s="6"/>
      <c r="E191" s="6"/>
      <c r="F191" s="11"/>
      <c r="G191" s="6"/>
      <c r="H191" s="8"/>
    </row>
    <row r="192" spans="1:8" s="12" customFormat="1" ht="15">
      <c r="A192" s="19"/>
      <c r="B192" s="6"/>
      <c r="C192" s="6"/>
      <c r="D192" s="6"/>
      <c r="E192" s="6"/>
      <c r="F192" s="11"/>
      <c r="G192" s="6"/>
      <c r="H192" s="8"/>
    </row>
    <row r="193" spans="1:8" s="12" customFormat="1" ht="15">
      <c r="A193" s="19"/>
      <c r="B193" s="6"/>
      <c r="C193" s="6"/>
      <c r="D193" s="6"/>
      <c r="E193" s="6"/>
      <c r="F193" s="11"/>
      <c r="G193" s="6"/>
      <c r="H193" s="8"/>
    </row>
    <row r="194" spans="1:8" s="12" customFormat="1" ht="15">
      <c r="A194" s="19"/>
      <c r="B194" s="6"/>
      <c r="C194" s="6"/>
      <c r="D194" s="6"/>
      <c r="E194" s="6"/>
      <c r="F194" s="11"/>
      <c r="G194" s="6"/>
      <c r="H194" s="8"/>
    </row>
    <row r="195" spans="1:8" s="12" customFormat="1" ht="15">
      <c r="A195" s="19"/>
      <c r="B195" s="6"/>
      <c r="C195" s="6"/>
      <c r="D195" s="6"/>
      <c r="E195" s="6"/>
      <c r="F195" s="11"/>
      <c r="G195" s="6"/>
      <c r="H195" s="8"/>
    </row>
    <row r="196" spans="1:8" s="13" customFormat="1" ht="15">
      <c r="A196" s="20"/>
      <c r="B196" s="6"/>
      <c r="C196" s="6"/>
      <c r="D196" s="6"/>
      <c r="E196" s="6"/>
      <c r="F196" s="11"/>
      <c r="G196" s="6"/>
      <c r="H196" s="8"/>
    </row>
    <row r="197" spans="1:8" s="12" customFormat="1" ht="15">
      <c r="A197" s="19"/>
      <c r="B197" s="6"/>
      <c r="C197" s="6"/>
      <c r="D197" s="6"/>
      <c r="E197" s="6"/>
      <c r="F197" s="11"/>
      <c r="G197" s="6"/>
      <c r="H197" s="8"/>
    </row>
    <row r="198" spans="1:8" s="13" customFormat="1" ht="15">
      <c r="A198" s="20"/>
      <c r="B198" s="6"/>
      <c r="C198" s="6"/>
      <c r="D198" s="6"/>
      <c r="E198" s="6"/>
      <c r="F198" s="11"/>
      <c r="G198" s="6"/>
      <c r="H198" s="8"/>
    </row>
    <row r="200" spans="1:8" s="13" customFormat="1" ht="15">
      <c r="A200" s="20"/>
      <c r="B200" s="6"/>
      <c r="C200" s="6"/>
      <c r="D200" s="6"/>
      <c r="E200" s="6"/>
      <c r="F200" s="11"/>
      <c r="G200" s="6"/>
      <c r="H200" s="8"/>
    </row>
    <row r="201" spans="1:8" s="13" customFormat="1" ht="15">
      <c r="A201" s="20"/>
      <c r="B201" s="6"/>
      <c r="C201" s="6"/>
      <c r="D201" s="6"/>
      <c r="E201" s="6"/>
      <c r="F201" s="11"/>
      <c r="G201" s="6"/>
      <c r="H201" s="8"/>
    </row>
    <row r="202" spans="1:8" s="13" customFormat="1" ht="15">
      <c r="A202" s="20"/>
      <c r="B202" s="6"/>
      <c r="C202" s="6"/>
      <c r="D202" s="6"/>
      <c r="E202" s="6"/>
      <c r="F202" s="11"/>
      <c r="G202" s="6"/>
      <c r="H202" s="8"/>
    </row>
    <row r="204" spans="1:8" s="13" customFormat="1" ht="15">
      <c r="A204" s="20"/>
      <c r="B204" s="6"/>
      <c r="C204" s="6"/>
      <c r="D204" s="6"/>
      <c r="E204" s="6"/>
      <c r="F204" s="11"/>
      <c r="G204" s="6"/>
      <c r="H204" s="8"/>
    </row>
    <row r="205" spans="1:8" s="13" customFormat="1" ht="15">
      <c r="A205" s="20"/>
      <c r="B205" s="6"/>
      <c r="C205" s="6"/>
      <c r="D205" s="6"/>
      <c r="E205" s="6"/>
      <c r="F205" s="11"/>
      <c r="G205" s="6"/>
      <c r="H205" s="8"/>
    </row>
    <row r="206" spans="1:8" s="13" customFormat="1" ht="15">
      <c r="A206" s="20"/>
      <c r="B206" s="6"/>
      <c r="C206" s="6"/>
      <c r="D206" s="6"/>
      <c r="E206" s="6"/>
      <c r="F206" s="11"/>
      <c r="G206" s="6"/>
      <c r="H206" s="8"/>
    </row>
    <row r="212" spans="1:8" s="13" customFormat="1" ht="15">
      <c r="A212" s="20"/>
      <c r="B212" s="6"/>
      <c r="C212" s="6"/>
      <c r="D212" s="6"/>
      <c r="E212" s="6"/>
      <c r="F212" s="11"/>
      <c r="G212" s="6"/>
      <c r="H212" s="8"/>
    </row>
    <row r="213" ht="17.25" customHeight="1"/>
    <row r="214" spans="1:8" s="13" customFormat="1" ht="15">
      <c r="A214" s="20"/>
      <c r="B214" s="6"/>
      <c r="C214" s="6"/>
      <c r="D214" s="6"/>
      <c r="E214" s="6"/>
      <c r="F214" s="11"/>
      <c r="G214" s="6"/>
      <c r="H214" s="8"/>
    </row>
  </sheetData>
  <mergeCells count="10">
    <mergeCell ref="G6:G7"/>
    <mergeCell ref="B1:H1"/>
    <mergeCell ref="B4:H4"/>
    <mergeCell ref="D5:H5"/>
    <mergeCell ref="D6:D7"/>
    <mergeCell ref="H6:H7"/>
    <mergeCell ref="B2:H2"/>
    <mergeCell ref="E6:E7"/>
    <mergeCell ref="A3:H3"/>
    <mergeCell ref="F6:F7"/>
  </mergeCells>
  <printOptions headings="1"/>
  <pageMargins left="0.7" right="0.7" top="0.75" bottom="0.75" header="0.3" footer="0.3"/>
  <pageSetup fitToHeight="1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Malesardi</dc:creator>
  <cp:keywords/>
  <dc:description/>
  <cp:lastModifiedBy>Jennifer Hetling</cp:lastModifiedBy>
  <cp:lastPrinted>2023-04-04T17:34:13Z</cp:lastPrinted>
  <dcterms:created xsi:type="dcterms:W3CDTF">2018-03-01T18:22:57Z</dcterms:created>
  <dcterms:modified xsi:type="dcterms:W3CDTF">2023-05-05T16:17:49Z</dcterms:modified>
  <cp:category/>
  <cp:version/>
  <cp:contentType/>
  <cp:contentStatus/>
</cp:coreProperties>
</file>